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oraru\COST\Membership\info site MECC COST\"/>
    </mc:Choice>
  </mc:AlternateContent>
  <bookViews>
    <workbookView xWindow="0" yWindow="0" windowWidth="28800" windowHeight="12435"/>
  </bookViews>
  <sheets>
    <sheet name="73 SHORTLISTED OC-2017-1" sheetId="1" r:id="rId1"/>
    <sheet name="GLOBAL NUMBERS" sheetId="2" r:id="rId2"/>
  </sheets>
  <definedNames>
    <definedName name="_xlnm._FilterDatabase" localSheetId="0" hidden="1">'73 SHORTLISTED OC-2017-1'!$A$3:$BK$76</definedName>
  </definedNames>
  <calcPr calcId="152511"/>
</workbook>
</file>

<file path=xl/calcChain.xml><?xml version="1.0" encoding="utf-8"?>
<calcChain xmlns="http://schemas.openxmlformats.org/spreadsheetml/2006/main">
  <c r="L22" i="2" l="1"/>
  <c r="I17" i="2"/>
  <c r="I16" i="2"/>
  <c r="I15" i="2"/>
  <c r="C4" i="2"/>
  <c r="B4" i="2"/>
  <c r="I18" i="2" l="1"/>
  <c r="I19" i="2"/>
  <c r="I20" i="2"/>
  <c r="J22" i="2"/>
  <c r="K22" i="2"/>
  <c r="H22" i="2"/>
  <c r="M16" i="2"/>
  <c r="M17" i="2"/>
  <c r="M18" i="2"/>
  <c r="M19" i="2"/>
  <c r="M20" i="2"/>
  <c r="M15" i="2"/>
  <c r="M22" i="2" s="1"/>
  <c r="O16" i="2"/>
  <c r="O22" i="2" s="1"/>
  <c r="O17" i="2"/>
  <c r="O18" i="2"/>
  <c r="O19" i="2"/>
  <c r="O20" i="2"/>
  <c r="O15" i="2"/>
  <c r="N16" i="2" l="1"/>
  <c r="N17" i="2"/>
  <c r="N18" i="2"/>
  <c r="N19" i="2"/>
  <c r="N20" i="2"/>
  <c r="N15" i="2"/>
  <c r="C8" i="2"/>
  <c r="C9" i="2"/>
  <c r="C10" i="2"/>
  <c r="C11" i="2"/>
  <c r="C12" i="2"/>
  <c r="C7" i="2"/>
  <c r="C3" i="2"/>
  <c r="N22" i="2" l="1"/>
  <c r="K50" i="1"/>
  <c r="Q50" i="1"/>
  <c r="S50" i="1" s="1"/>
  <c r="Q51" i="1"/>
  <c r="S51" i="1" s="1"/>
  <c r="Q53" i="1"/>
  <c r="S53" i="1" s="1"/>
  <c r="Q54" i="1"/>
  <c r="S54" i="1" s="1"/>
  <c r="Q55" i="1"/>
  <c r="Q56" i="1"/>
  <c r="S56" i="1" s="1"/>
  <c r="Q57" i="1"/>
  <c r="S57" i="1" s="1"/>
  <c r="Q58" i="1"/>
  <c r="S58" i="1" s="1"/>
  <c r="Q59" i="1"/>
  <c r="S59" i="1" s="1"/>
  <c r="Q60" i="1"/>
  <c r="S60" i="1" s="1"/>
  <c r="Q61" i="1"/>
  <c r="S61" i="1" s="1"/>
  <c r="Q62" i="1"/>
  <c r="S62" i="1" s="1"/>
  <c r="Q63" i="1"/>
  <c r="Q64" i="1"/>
  <c r="S64" i="1" s="1"/>
  <c r="Q65" i="1"/>
  <c r="Q66" i="1"/>
  <c r="S66" i="1" s="1"/>
  <c r="Q67" i="1"/>
  <c r="S67" i="1" s="1"/>
  <c r="Q68" i="1"/>
  <c r="S68" i="1" s="1"/>
  <c r="Q69" i="1"/>
  <c r="S69" i="1" s="1"/>
  <c r="Q70" i="1"/>
  <c r="S70" i="1" s="1"/>
  <c r="Q71" i="1"/>
  <c r="Q72" i="1"/>
  <c r="Q73" i="1"/>
  <c r="S73" i="1" s="1"/>
  <c r="Q74" i="1"/>
  <c r="S74" i="1" s="1"/>
  <c r="Q75" i="1"/>
  <c r="S75" i="1" s="1"/>
  <c r="Q76" i="1"/>
  <c r="S76" i="1" s="1"/>
  <c r="Q49" i="1"/>
  <c r="S49" i="1" s="1"/>
  <c r="S48" i="1"/>
  <c r="S55" i="1"/>
  <c r="S63" i="1"/>
  <c r="S65" i="1"/>
  <c r="S71" i="1"/>
  <c r="S72" i="1"/>
  <c r="P48" i="1"/>
  <c r="P49" i="1"/>
  <c r="P50" i="1"/>
  <c r="P51" i="1"/>
  <c r="P53" i="1"/>
  <c r="P54" i="1"/>
  <c r="P55" i="1"/>
  <c r="P56" i="1"/>
  <c r="P57" i="1"/>
  <c r="P58" i="1"/>
  <c r="P59" i="1"/>
  <c r="P60" i="1"/>
  <c r="P61" i="1"/>
  <c r="P62" i="1"/>
  <c r="P63" i="1"/>
  <c r="P64" i="1"/>
  <c r="P65" i="1"/>
  <c r="P66" i="1"/>
  <c r="P67" i="1"/>
  <c r="P68" i="1"/>
  <c r="P69" i="1"/>
  <c r="P70" i="1"/>
  <c r="P71" i="1"/>
  <c r="P72" i="1"/>
  <c r="P73" i="1"/>
  <c r="P74" i="1"/>
  <c r="P75" i="1"/>
  <c r="P76" i="1"/>
  <c r="K49" i="1"/>
  <c r="K51" i="1"/>
  <c r="K53" i="1"/>
  <c r="K54" i="1"/>
  <c r="K55" i="1"/>
  <c r="K56" i="1"/>
  <c r="K57" i="1"/>
  <c r="K58" i="1"/>
  <c r="K59" i="1"/>
  <c r="K60" i="1"/>
  <c r="K61" i="1"/>
  <c r="K62" i="1"/>
  <c r="K63" i="1"/>
  <c r="K64" i="1"/>
  <c r="K65" i="1"/>
  <c r="K66" i="1"/>
  <c r="K67" i="1"/>
  <c r="K68" i="1"/>
  <c r="K69" i="1"/>
  <c r="K70" i="1"/>
  <c r="K71" i="1"/>
  <c r="K72" i="1"/>
  <c r="K73" i="1"/>
  <c r="K74" i="1"/>
  <c r="K75" i="1"/>
  <c r="K76" i="1"/>
  <c r="K48" i="1"/>
  <c r="K47" i="1"/>
  <c r="S47" i="1"/>
  <c r="P47" i="1"/>
  <c r="P46" i="1"/>
  <c r="P41" i="1"/>
  <c r="S46" i="1"/>
  <c r="K46" i="1"/>
  <c r="K42" i="1"/>
  <c r="BK43" i="1"/>
  <c r="BK44" i="1"/>
  <c r="BK45" i="1"/>
  <c r="AC43" i="1"/>
  <c r="AD43" i="1"/>
  <c r="AE43" i="1"/>
  <c r="AF43" i="1"/>
  <c r="AG43" i="1"/>
  <c r="AH43" i="1"/>
  <c r="AI43" i="1"/>
  <c r="AJ43" i="1"/>
  <c r="AK43" i="1"/>
  <c r="AL43" i="1"/>
  <c r="AM43" i="1"/>
  <c r="AN43" i="1"/>
  <c r="AO43" i="1"/>
  <c r="AP43" i="1"/>
  <c r="AQ43" i="1"/>
  <c r="AR43" i="1"/>
  <c r="AS43" i="1"/>
  <c r="AT43" i="1"/>
  <c r="AU43" i="1"/>
  <c r="AV43" i="1"/>
  <c r="AW43" i="1"/>
  <c r="AX43" i="1"/>
  <c r="AY43" i="1"/>
  <c r="AZ43" i="1"/>
  <c r="BA43" i="1"/>
  <c r="BB43" i="1"/>
  <c r="BC43" i="1"/>
  <c r="BD43" i="1"/>
  <c r="BE43" i="1"/>
  <c r="BF43" i="1"/>
  <c r="BG43" i="1"/>
  <c r="BH43" i="1"/>
  <c r="BI43" i="1"/>
  <c r="BJ43" i="1"/>
  <c r="AC44" i="1"/>
  <c r="AD44" i="1"/>
  <c r="AE44" i="1"/>
  <c r="AF44" i="1"/>
  <c r="AG44" i="1"/>
  <c r="AH44" i="1"/>
  <c r="AI44" i="1"/>
  <c r="AJ44" i="1"/>
  <c r="AK44" i="1"/>
  <c r="AL44" i="1"/>
  <c r="AM44" i="1"/>
  <c r="AN44" i="1"/>
  <c r="AO44" i="1"/>
  <c r="AP44" i="1"/>
  <c r="AQ44" i="1"/>
  <c r="AR44" i="1"/>
  <c r="AS44" i="1"/>
  <c r="AT44" i="1"/>
  <c r="AU44" i="1"/>
  <c r="AV44" i="1"/>
  <c r="AW44" i="1"/>
  <c r="AX44" i="1"/>
  <c r="AY44" i="1"/>
  <c r="AZ44" i="1"/>
  <c r="BA44" i="1"/>
  <c r="BB44" i="1"/>
  <c r="BC44" i="1"/>
  <c r="BD44" i="1"/>
  <c r="BE44" i="1"/>
  <c r="BF44" i="1"/>
  <c r="BG44" i="1"/>
  <c r="BH44" i="1"/>
  <c r="BI44" i="1"/>
  <c r="BJ44" i="1"/>
  <c r="AC45" i="1"/>
  <c r="AD45" i="1"/>
  <c r="AE45" i="1"/>
  <c r="AF45" i="1"/>
  <c r="AG45" i="1"/>
  <c r="AH45" i="1"/>
  <c r="AI45" i="1"/>
  <c r="AJ45" i="1"/>
  <c r="AK45" i="1"/>
  <c r="AL45" i="1"/>
  <c r="AM45" i="1"/>
  <c r="AN45" i="1"/>
  <c r="AO45" i="1"/>
  <c r="AP45" i="1"/>
  <c r="AQ45" i="1"/>
  <c r="AR45" i="1"/>
  <c r="AS45" i="1"/>
  <c r="AT45" i="1"/>
  <c r="AU45" i="1"/>
  <c r="AV45" i="1"/>
  <c r="AW45" i="1"/>
  <c r="AX45" i="1"/>
  <c r="AY45" i="1"/>
  <c r="AZ45" i="1"/>
  <c r="BA45" i="1"/>
  <c r="BB45" i="1"/>
  <c r="BC45" i="1"/>
  <c r="BD45" i="1"/>
  <c r="BE45" i="1"/>
  <c r="BF45" i="1"/>
  <c r="BG45" i="1"/>
  <c r="BH45" i="1"/>
  <c r="BI45" i="1"/>
  <c r="BJ45" i="1"/>
  <c r="AB43" i="1"/>
  <c r="AB44" i="1"/>
  <c r="AB45" i="1"/>
  <c r="AA44" i="1"/>
  <c r="AA45" i="1"/>
  <c r="AA43" i="1"/>
  <c r="W43" i="1"/>
  <c r="X43" i="1"/>
  <c r="W44" i="1"/>
  <c r="X44" i="1"/>
  <c r="W45" i="1"/>
  <c r="X45" i="1"/>
  <c r="V45" i="1"/>
  <c r="V44" i="1"/>
  <c r="V43"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5" i="1"/>
  <c r="K4" i="1"/>
  <c r="K44" i="1" l="1"/>
  <c r="K45" i="1"/>
  <c r="K43" i="1"/>
  <c r="U45" i="1"/>
  <c r="T45" i="1"/>
  <c r="R45" i="1"/>
  <c r="O45" i="1"/>
  <c r="N45" i="1"/>
  <c r="M45" i="1"/>
  <c r="L45" i="1"/>
  <c r="J45" i="1"/>
  <c r="I45" i="1"/>
  <c r="H45" i="1"/>
  <c r="U44" i="1"/>
  <c r="T44" i="1"/>
  <c r="R44" i="1"/>
  <c r="O44" i="1"/>
  <c r="N44" i="1"/>
  <c r="M44" i="1"/>
  <c r="L44" i="1"/>
  <c r="J44" i="1"/>
  <c r="I44" i="1"/>
  <c r="H44" i="1"/>
  <c r="S12" i="1"/>
  <c r="S26" i="1"/>
  <c r="R43" i="1"/>
  <c r="T43" i="1"/>
  <c r="O43" i="1"/>
  <c r="U43" i="1"/>
  <c r="N43" i="1"/>
  <c r="M43" i="1"/>
  <c r="L43" i="1"/>
  <c r="J43" i="1"/>
  <c r="I43" i="1"/>
  <c r="H43"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2" i="1"/>
  <c r="P5" i="1"/>
  <c r="P4" i="1"/>
  <c r="Q27" i="1"/>
  <c r="S27" i="1" s="1"/>
  <c r="Q9" i="1"/>
  <c r="S9" i="1" s="1"/>
  <c r="Q23" i="1"/>
  <c r="S23" i="1" s="1"/>
  <c r="Q29" i="1"/>
  <c r="S29" i="1" s="1"/>
  <c r="Q5" i="1"/>
  <c r="S5" i="1" s="1"/>
  <c r="Q19" i="1"/>
  <c r="S19" i="1" s="1"/>
  <c r="Q16" i="1"/>
  <c r="S16" i="1" s="1"/>
  <c r="Q38" i="1"/>
  <c r="S38" i="1" s="1"/>
  <c r="Q31" i="1"/>
  <c r="S31" i="1" s="1"/>
  <c r="Q14" i="1"/>
  <c r="S14" i="1" s="1"/>
  <c r="Q8" i="1"/>
  <c r="S8" i="1" s="1"/>
  <c r="Q25" i="1"/>
  <c r="S25" i="1" s="1"/>
  <c r="Q24" i="1"/>
  <c r="S24" i="1" s="1"/>
  <c r="Q22" i="1"/>
  <c r="S22" i="1" s="1"/>
  <c r="Q30" i="1"/>
  <c r="S30" i="1" s="1"/>
  <c r="Q36" i="1"/>
  <c r="S36" i="1" s="1"/>
  <c r="Q32" i="1"/>
  <c r="S32" i="1" s="1"/>
  <c r="Q28" i="1"/>
  <c r="S28" i="1" s="1"/>
  <c r="Q35" i="1"/>
  <c r="S35" i="1" s="1"/>
  <c r="Q4" i="1"/>
  <c r="S4" i="1" s="1"/>
  <c r="Q18" i="1"/>
  <c r="S18" i="1" s="1"/>
  <c r="Q17" i="1"/>
  <c r="S17" i="1" s="1"/>
  <c r="Q20" i="1"/>
  <c r="S20" i="1" s="1"/>
  <c r="Q15" i="1"/>
  <c r="S15" i="1" s="1"/>
  <c r="Q13" i="1"/>
  <c r="S13" i="1" s="1"/>
  <c r="Q10" i="1"/>
  <c r="S10" i="1" s="1"/>
  <c r="P44" i="1" l="1"/>
  <c r="P45" i="1"/>
  <c r="P43" i="1"/>
  <c r="Q37" i="1"/>
  <c r="S37" i="1" s="1"/>
  <c r="Q41" i="1"/>
  <c r="S41" i="1" s="1"/>
  <c r="Q7" i="1"/>
  <c r="S7" i="1" s="1"/>
  <c r="Q21" i="1"/>
  <c r="S21" i="1" s="1"/>
  <c r="Q6" i="1"/>
  <c r="S6" i="1" s="1"/>
  <c r="Q40" i="1"/>
  <c r="S40" i="1" s="1"/>
  <c r="Q42" i="1" l="1"/>
  <c r="S42" i="1" s="1"/>
  <c r="Q34" i="1"/>
  <c r="S34" i="1" s="1"/>
  <c r="Q39" i="1"/>
  <c r="S39" i="1" s="1"/>
  <c r="Q11" i="1"/>
  <c r="S11" i="1" s="1"/>
  <c r="S44" i="1" s="1"/>
  <c r="Q33" i="1"/>
  <c r="Q45" i="1" l="1"/>
  <c r="S33" i="1"/>
  <c r="Q44" i="1"/>
  <c r="Q43" i="1"/>
  <c r="S45" i="1" l="1"/>
  <c r="S43" i="1"/>
</calcChain>
</file>

<file path=xl/comments1.xml><?xml version="1.0" encoding="utf-8"?>
<comments xmlns="http://schemas.openxmlformats.org/spreadsheetml/2006/main">
  <authors>
    <author>Rui Munhá</author>
  </authors>
  <commentList>
    <comment ref="P2" authorId="0" shapeId="0">
      <text>
        <r>
          <rPr>
            <b/>
            <sz val="9"/>
            <color indexed="81"/>
            <rFont val="Tahoma"/>
            <family val="2"/>
          </rPr>
          <t>Rui Munhá:</t>
        </r>
        <r>
          <rPr>
            <sz val="9"/>
            <color indexed="81"/>
            <rFont val="Tahoma"/>
            <family val="2"/>
          </rPr>
          <t xml:space="preserve">
ITC percentage vs. the sum of ITC+non-ITC</t>
        </r>
      </text>
    </comment>
    <comment ref="A50" authorId="0" shapeId="0">
      <text>
        <r>
          <rPr>
            <b/>
            <sz val="9"/>
            <color indexed="81"/>
            <rFont val="Tahoma"/>
            <family val="2"/>
          </rPr>
          <t>Rui Munhá:</t>
        </r>
        <r>
          <rPr>
            <sz val="9"/>
            <color indexed="81"/>
            <rFont val="Tahoma"/>
            <family val="2"/>
          </rPr>
          <t xml:space="preserve">
First Group of Non-Selected proposals due to the topic being overrepresented in the 39 Selected.</t>
        </r>
      </text>
    </comment>
    <comment ref="A51" authorId="0" shapeId="0">
      <text>
        <r>
          <rPr>
            <b/>
            <sz val="9"/>
            <color indexed="81"/>
            <rFont val="Tahoma"/>
            <family val="2"/>
          </rPr>
          <t>Rui Munhá:</t>
        </r>
        <r>
          <rPr>
            <sz val="9"/>
            <color indexed="81"/>
            <rFont val="Tahoma"/>
            <family val="2"/>
          </rPr>
          <t xml:space="preserve">
Proposal not selected because of ITC %. Apparently the decisive factor was ONE researcher from Belgium being included in the consortium. The proposal has a strong regional factor and that was not considered by the SC. How many proposals on Arts, Media and Communication were approved? The topic should also be considered compared to Biological Sciences and Health relaed topics which have saturated this particular Call (even in the GREY ZONE).
Proposal has weakenesses: 22/38 proposers coming from 3 COST Countries. All Non-ITCs. However, this was not considered when selecting other proposals...</t>
        </r>
      </text>
    </comment>
  </commentList>
</comments>
</file>

<file path=xl/sharedStrings.xml><?xml version="1.0" encoding="utf-8"?>
<sst xmlns="http://schemas.openxmlformats.org/spreadsheetml/2006/main" count="1209" uniqueCount="292">
  <si>
    <t>PROPOSAL TITLE</t>
  </si>
  <si>
    <t>PROPOSAL ID</t>
  </si>
  <si>
    <t>STATUS</t>
  </si>
  <si>
    <t>RANKING</t>
  </si>
  <si>
    <t>SCORE</t>
  </si>
  <si>
    <t>United Kingdom</t>
  </si>
  <si>
    <t>Germany</t>
  </si>
  <si>
    <t>Italy</t>
  </si>
  <si>
    <t>Spain</t>
  </si>
  <si>
    <t>France</t>
  </si>
  <si>
    <t>Portugal</t>
  </si>
  <si>
    <t>Poland</t>
  </si>
  <si>
    <t>Netherlands</t>
  </si>
  <si>
    <t>Belgium</t>
  </si>
  <si>
    <t>Serbia</t>
  </si>
  <si>
    <t>Greece</t>
  </si>
  <si>
    <t>Switzerland</t>
  </si>
  <si>
    <t>Czech Rep</t>
  </si>
  <si>
    <t>Sweden</t>
  </si>
  <si>
    <t>Austria</t>
  </si>
  <si>
    <t>Israel</t>
  </si>
  <si>
    <t>Finland</t>
  </si>
  <si>
    <t>Croatia</t>
  </si>
  <si>
    <t>Hungary</t>
  </si>
  <si>
    <t>Denmark</t>
  </si>
  <si>
    <t>Ireland</t>
  </si>
  <si>
    <t>Turkey</t>
  </si>
  <si>
    <t>Norway</t>
  </si>
  <si>
    <t>Slovenia</t>
  </si>
  <si>
    <t>Romania</t>
  </si>
  <si>
    <t>Lithuania</t>
  </si>
  <si>
    <t>Slovakia</t>
  </si>
  <si>
    <t>Bulgaria</t>
  </si>
  <si>
    <t>Estonia</t>
  </si>
  <si>
    <t>FYR Macedonia</t>
  </si>
  <si>
    <t>Cyprus</t>
  </si>
  <si>
    <t>Malta</t>
  </si>
  <si>
    <t>Latvia</t>
  </si>
  <si>
    <t>Iceland</t>
  </si>
  <si>
    <t>Luxembourg</t>
  </si>
  <si>
    <t>Montenegro</t>
  </si>
  <si>
    <t>ECI</t>
  </si>
  <si>
    <t>ITC</t>
  </si>
  <si>
    <t>GB</t>
  </si>
  <si>
    <t>COMMENTS SC</t>
  </si>
  <si>
    <t>European Network on Pseudomyxoma Peritonei</t>
  </si>
  <si>
    <t>OC-2017-1-21934</t>
  </si>
  <si>
    <t>Clinical medicine</t>
  </si>
  <si>
    <t>2 (2)</t>
  </si>
  <si>
    <t>1 (1)</t>
  </si>
  <si>
    <t>1 (2)</t>
  </si>
  <si>
    <t>PhD</t>
  </si>
  <si>
    <t>OC-2017-1-21954</t>
  </si>
  <si>
    <t>Police Stops</t>
  </si>
  <si>
    <t>Main Keyword</t>
  </si>
  <si>
    <t>Selected</t>
  </si>
  <si>
    <t>Law, Sociology</t>
  </si>
  <si>
    <t>1 (3)</t>
  </si>
  <si>
    <t>3 (3)</t>
  </si>
  <si>
    <t>2 (3)</t>
  </si>
  <si>
    <t>7 (8)</t>
  </si>
  <si>
    <t>OC-2017-1-21968</t>
  </si>
  <si>
    <t>Delivery of RNA therapy</t>
  </si>
  <si>
    <t>Medical Biotechnology</t>
  </si>
  <si>
    <t>5 (5)</t>
  </si>
  <si>
    <t>6 (6)</t>
  </si>
  <si>
    <t>4 (4)</t>
  </si>
  <si>
    <t>10 (10)</t>
  </si>
  <si>
    <t>3 (5)</t>
  </si>
  <si>
    <t>11 (15)</t>
  </si>
  <si>
    <t>OC-2017-1-22003</t>
  </si>
  <si>
    <t>New diagnostic and therapeutic tools against multidrug resistant tumors</t>
  </si>
  <si>
    <t>Medicinal Biomedicine</t>
  </si>
  <si>
    <t>OC-2017-1-22010</t>
  </si>
  <si>
    <t>A pan-European Network for Marine Renewable Energy with a focus on Wave Energy</t>
  </si>
  <si>
    <t>Civil and Environmental Engineering</t>
  </si>
  <si>
    <t>10 (12)</t>
  </si>
  <si>
    <t>4 (5)</t>
  </si>
  <si>
    <t>3 (4)</t>
  </si>
  <si>
    <t>3 (8)</t>
  </si>
  <si>
    <t>5 (6)</t>
  </si>
  <si>
    <t>7 (13)</t>
  </si>
  <si>
    <t>OC-2017-1-22039</t>
  </si>
  <si>
    <t>Mobilising Data, Policies and Experts in Scientific Collections</t>
  </si>
  <si>
    <t>Biology</t>
  </si>
  <si>
    <t>7 (7)</t>
  </si>
  <si>
    <t>OC-2017-1-22088</t>
  </si>
  <si>
    <t>European Network to connect research and innovation efforts on advanced Smart Textiles</t>
  </si>
  <si>
    <t>Materials and Engineering</t>
  </si>
  <si>
    <t>Bosnia &amp; Herzegovina</t>
  </si>
  <si>
    <t>9 (10)</t>
  </si>
  <si>
    <t>12 (14)</t>
  </si>
  <si>
    <t>16 (19)</t>
  </si>
  <si>
    <t>OC-2017-1-22105</t>
  </si>
  <si>
    <t>Aedes Invasive Moquitoes (AIM) COST ACTION</t>
  </si>
  <si>
    <t>8 (10)</t>
  </si>
  <si>
    <t>9 (9)</t>
  </si>
  <si>
    <t>13 (13)</t>
  </si>
  <si>
    <t>8 (9)</t>
  </si>
  <si>
    <t>OC-2017-1-22119</t>
  </si>
  <si>
    <t>UnDerstanding And Modeling cOmpound CLimate and weather EventS</t>
  </si>
  <si>
    <t>Earth and Environmental Sciences</t>
  </si>
  <si>
    <t>8 (8)</t>
  </si>
  <si>
    <t>10 (11)</t>
  </si>
  <si>
    <t>4 (7)</t>
  </si>
  <si>
    <t>5 (7)</t>
  </si>
  <si>
    <t>GROUP OF PROPOSERS</t>
  </si>
  <si>
    <t>NON-ITC (country)</t>
  </si>
  <si>
    <t>ITC (country)</t>
  </si>
  <si>
    <t>OTHER (country)</t>
  </si>
  <si>
    <t>NON-ITC (people)</t>
  </si>
  <si>
    <t>ITC (people)</t>
  </si>
  <si>
    <t>NON-ECI (people)</t>
  </si>
  <si>
    <t>ECI (people)</t>
  </si>
  <si>
    <t>TOTAL* (people)</t>
  </si>
  <si>
    <t>OTHER (people)</t>
  </si>
  <si>
    <t>OC-2017-1-22123</t>
  </si>
  <si>
    <t>Standardizing OUtput-based surveillance to control Non-regulated Diseases of cattle in the EU</t>
  </si>
  <si>
    <t>Veterinary Science</t>
  </si>
  <si>
    <t>2 (4)</t>
  </si>
  <si>
    <t>OC-2017-1-22194</t>
  </si>
  <si>
    <t>Data integration to maximise the power of omics for grapevine improvement</t>
  </si>
  <si>
    <t>Agriculture, Forestry and Fishiries</t>
  </si>
  <si>
    <t>9 (11)</t>
  </si>
  <si>
    <t>5(5)</t>
  </si>
  <si>
    <t>14 (16)</t>
  </si>
  <si>
    <t>15 (16)</t>
  </si>
  <si>
    <t>OC-2017-1-22211</t>
  </si>
  <si>
    <t>PROSPECTIVE EUROPEAN DRUG-INDUCED LIVER INJURY NETWORK</t>
  </si>
  <si>
    <t>Clinical medicine
Biological Sciences</t>
  </si>
  <si>
    <t>7 (11)</t>
  </si>
  <si>
    <t>OC-2017-1-22230</t>
  </si>
  <si>
    <t>Trapped Ions: Progress in classical and quantum applications</t>
  </si>
  <si>
    <t>Physical and Chemical Sciences</t>
  </si>
  <si>
    <t>OC-2017-1-22239</t>
  </si>
  <si>
    <t>Transdisciplinary solutions to cross sectoral disadvantage in youth</t>
  </si>
  <si>
    <t>Sociology and Political Science</t>
  </si>
  <si>
    <t>OC-2017-1-22254</t>
  </si>
  <si>
    <t>European network for advancing ElectroMagnetic hyperthermic medical technologies</t>
  </si>
  <si>
    <t>Medical Engineering</t>
  </si>
  <si>
    <t>OC-2017-1-22258</t>
  </si>
  <si>
    <t>International Network for Translating Research on Perinatal Derivatives into Therapeutic Approaches</t>
  </si>
  <si>
    <t>OC-2017-1-22267</t>
  </si>
  <si>
    <t>Towards an International Network for Evidence-based Research in Clinical Health Research</t>
  </si>
  <si>
    <t>Health Sciences</t>
  </si>
  <si>
    <t>OC-2017-1-22272</t>
  </si>
  <si>
    <t>IDENTIFYING BIOMARKERS THROUGH TRANSLATIONAL RESEARCH FOR PREVENTION AND STRATIFICATION OF COLORECTAL CANCER</t>
  </si>
  <si>
    <t>Biological Sciences
Basic Medicine</t>
  </si>
  <si>
    <t>17 (18)</t>
  </si>
  <si>
    <t>OC-2017-1-22283</t>
  </si>
  <si>
    <t>EU Foreign Policy Facing New Realities: Perceptions,  Contestation, Communication and relations</t>
  </si>
  <si>
    <t>Political Science</t>
  </si>
  <si>
    <t>OC-2017-1-22288</t>
  </si>
  <si>
    <t>Chemobrionics</t>
  </si>
  <si>
    <t>Physical Sciences</t>
  </si>
  <si>
    <t>1 (4)</t>
  </si>
  <si>
    <t>OC-2017-1-22289</t>
  </si>
  <si>
    <t>Correlated Multimodal Imaging in Life Sciences</t>
  </si>
  <si>
    <t>Biological Sciences</t>
  </si>
  <si>
    <t>11 (11)</t>
  </si>
  <si>
    <t>OC-2017-1-22293</t>
  </si>
  <si>
    <t>Increasing understanding of alien species through citizen science</t>
  </si>
  <si>
    <t>Biological Sciences
Earth and Environmental Sciences</t>
  </si>
  <si>
    <t>OC-2017-1-22298</t>
  </si>
  <si>
    <t>Ultrafast opto-magneto-electronics for non-dissipative information technology</t>
  </si>
  <si>
    <t>OC-2017-1-22305</t>
  </si>
  <si>
    <t>DIGital FORensics:  evidence Analysis via intelligent Systems and Practices</t>
  </si>
  <si>
    <t>Computer and Information Sciences</t>
  </si>
  <si>
    <t>11 (12)</t>
  </si>
  <si>
    <t>OC-2017-1-22315</t>
  </si>
  <si>
    <t>Public Value Capture of Increasing Property Values</t>
  </si>
  <si>
    <t>Social and Economic Geography</t>
  </si>
  <si>
    <t>OC-2017-1-22324</t>
  </si>
  <si>
    <t>Towards understading and modelling intense electronic excitation</t>
  </si>
  <si>
    <t>15 (15)</t>
  </si>
  <si>
    <t>15 (17)</t>
  </si>
  <si>
    <t>6 (9)</t>
  </si>
  <si>
    <t>OC-2017-1-22327</t>
  </si>
  <si>
    <t>Building on scientific literacy in evolution towards scientifically responsible Europeans</t>
  </si>
  <si>
    <t>OC-2017-1-22333</t>
  </si>
  <si>
    <t>Establishment of a Pan-European Network on the Sustainable Valorization of Lignin</t>
  </si>
  <si>
    <t>Agricultural Biotechnology</t>
  </si>
  <si>
    <t>OC-2017-1-22353</t>
  </si>
  <si>
    <t>Catalysing transcriptomics research in cardiovascular disease</t>
  </si>
  <si>
    <t>OC-2017-1-22378</t>
  </si>
  <si>
    <t>Enhancing Psychiatric Genetic Counselling, Testing, and Training in Europe</t>
  </si>
  <si>
    <t>Clinical Medicine</t>
  </si>
  <si>
    <t>OC-2017-1-22383</t>
  </si>
  <si>
    <t>THE SOIL SCIENCE &amp; ARCHAEO-GEOPHYSICS ALLIANCE: GOING BEYOND PROSPECTION</t>
  </si>
  <si>
    <t>History and Archeology</t>
  </si>
  <si>
    <t>OC-2017-1-22387</t>
  </si>
  <si>
    <t>European network for argumentation and public policy analysis</t>
  </si>
  <si>
    <t>Philosophy, Ethics and Religion</t>
  </si>
  <si>
    <t>OC-2017-1-22409</t>
  </si>
  <si>
    <t>Implementing nature based solutions for creating a resourceful circular city</t>
  </si>
  <si>
    <t>Environmental Engineering
Agricultural Production</t>
  </si>
  <si>
    <t>OC-2017-1-22411</t>
  </si>
  <si>
    <t>Optical synergies for spatiotemporal SENsing of Scalable ECOphysiological traits</t>
  </si>
  <si>
    <t>OC-2017-1-22416</t>
  </si>
  <si>
    <t>Constitution-making and deliberative democracy</t>
  </si>
  <si>
    <t>OC-2017-1-22431</t>
  </si>
  <si>
    <t>INDOOR AIR POLLUTION NETWORK</t>
  </si>
  <si>
    <t>6 (7)</t>
  </si>
  <si>
    <t>14 (18)</t>
  </si>
  <si>
    <t>OVERVIEW SELECTED</t>
  </si>
  <si>
    <t>OC-2017-1-22446</t>
  </si>
  <si>
    <t>A network for Gravitational Waves, Geophysics and Machine Learning</t>
  </si>
  <si>
    <t>Physical Sciences
Computer and Information Sciences</t>
  </si>
  <si>
    <t>OC-2017-1-22466</t>
  </si>
  <si>
    <t>Integrated European Network on Chronic Graft Versus Host Disease (cGvHD)</t>
  </si>
  <si>
    <t>2 (5)</t>
  </si>
  <si>
    <t>OC-2017-1-22487</t>
  </si>
  <si>
    <t>European Topology Interdisciplinary Action</t>
  </si>
  <si>
    <t>Physical Sciences
Biophysics</t>
  </si>
  <si>
    <t>7 (9)</t>
  </si>
  <si>
    <t>MAIN PROPOSER</t>
  </si>
  <si>
    <t>Selected GREY</t>
  </si>
  <si>
    <t>ECI %
(people)</t>
  </si>
  <si>
    <t>ITC % (people)</t>
  </si>
  <si>
    <t>OVERVIEW SELECTED+ SELECTED GREY</t>
  </si>
  <si>
    <t xml:space="preserve">OVERVIEW </t>
  </si>
  <si>
    <t>OVERVIEW SELECTED GREY</t>
  </si>
  <si>
    <t>SELECTED AUTOMATICALLY +
 SELECTED GREY ZONE</t>
  </si>
  <si>
    <t>SELECTED AUTOMATICALLY</t>
  </si>
  <si>
    <t>SELECTED GREY ZONE</t>
  </si>
  <si>
    <t>REVIEW PANEL</t>
  </si>
  <si>
    <t>Low</t>
  </si>
  <si>
    <t>OK</t>
  </si>
  <si>
    <t>ITC %
(country)</t>
  </si>
  <si>
    <t>OC-2017-1-21883</t>
  </si>
  <si>
    <t>Fundamental Aspects and Applications  of Geometric Quantization</t>
  </si>
  <si>
    <t>SHORTLISTED</t>
  </si>
  <si>
    <t>Mathematics</t>
  </si>
  <si>
    <t>OC-2017-1-21919</t>
  </si>
  <si>
    <t>LGBTI+ Social and Economical (in)equalities</t>
  </si>
  <si>
    <t>Economics&amp;Business and Sociology</t>
  </si>
  <si>
    <t>OC-2017-1-21927</t>
  </si>
  <si>
    <t>A network on tick-borne diseases in Europe</t>
  </si>
  <si>
    <t>OC-2017-1-21937</t>
  </si>
  <si>
    <t>European network on mechanisms and in vitro models of cholestasis</t>
  </si>
  <si>
    <t>Basic Medicine, Health Sciences</t>
  </si>
  <si>
    <t>11 (16)</t>
  </si>
  <si>
    <t>1 "2)</t>
  </si>
  <si>
    <t>OC-2017-1-21969</t>
  </si>
  <si>
    <t>Attosecond Chemistry</t>
  </si>
  <si>
    <t>Chemical Sciences, Physical Sciences</t>
  </si>
  <si>
    <t>OC-2017-1-21984</t>
  </si>
  <si>
    <t>Investigation on comics and graphic novels in the iberian cultural area</t>
  </si>
  <si>
    <t>Arts, Media and Communications</t>
  </si>
  <si>
    <t>Statistical and machine learning techniques in human microbiome studies</t>
  </si>
  <si>
    <t>OC-2017-1-21988</t>
  </si>
  <si>
    <t>Biological Sciences, Computer and Information Sciences</t>
  </si>
  <si>
    <t>OC-2017-1-22020</t>
  </si>
  <si>
    <t>Cancer nanomedicine - from the bench to the bedside</t>
  </si>
  <si>
    <t>Nanotechnology</t>
  </si>
  <si>
    <t>TOPIC</t>
  </si>
  <si>
    <t>PROPOSALS SUBMITTED</t>
  </si>
  <si>
    <t>PROPOSALS NOT ELIGIBLE</t>
  </si>
  <si>
    <t>SUBMISSION OF PROPOSALS</t>
  </si>
  <si>
    <t>OECD Fields of S&amp;T</t>
  </si>
  <si>
    <t>Natural Sciences</t>
  </si>
  <si>
    <t>Engineering and Technology</t>
  </si>
  <si>
    <t>Medical and Health Sciences</t>
  </si>
  <si>
    <t>Agricultural Sciences</t>
  </si>
  <si>
    <t>Social Sciences</t>
  </si>
  <si>
    <t>Humanities</t>
  </si>
  <si>
    <t>REVIEW PANEL 1</t>
  </si>
  <si>
    <t>BIOMEDICINE AND HEALTHCARE FROM PREVENTION TO TREATMENT OF DISEASES, FAMILY CARE, HEALTHIER CHILDHOOD AND AGING</t>
  </si>
  <si>
    <t>REVIEW PANEL 2</t>
  </si>
  <si>
    <t>REVIEW PANEL 3</t>
  </si>
  <si>
    <t>REVIEW PANEL 4</t>
  </si>
  <si>
    <t>REVIEW PANEL 5</t>
  </si>
  <si>
    <t>REVIEW PANEL 6</t>
  </si>
  <si>
    <t>MATHEMATICS AND COMPUTER SCIENCE TO ADVANCE KNOWLEDGE FOR SCIENCE AND SOCIETY</t>
  </si>
  <si>
    <t>BIOLOGICAL, AGRICULTURAL, ENVIRONMENTAL AND CHEMICAL SCIENCES:  AT THE HEART OF THE SOLUTION TO TODAY’S GLOBAL GRAND CHALLENGES</t>
  </si>
  <si>
    <t>ADVANCING KNOWLEDGE ON MATERIALS ENGINEERING, CHEMICAL PROCESSES AND QUANTUM PHYSICS</t>
  </si>
  <si>
    <t>EXPLORING HUMAN ECOSYSTEMS: RESILIENCE, SUSTAINABILITY AND INNOVATION</t>
  </si>
  <si>
    <t>ENGAGING FOR PEOPLE: SOCIAL SCIENCES AND HUMANITIES ADDRESSING COMPLEX SOCIETAL ISSUES IN AN EVOLVING WORLD</t>
  </si>
  <si>
    <t>REVIEW PANEL TITLE</t>
  </si>
  <si>
    <t>ELIGIBLE PROPOSALS ASSIGNED</t>
  </si>
  <si>
    <t>TOTALS</t>
  </si>
  <si>
    <t>APPROVED GREY</t>
  </si>
  <si>
    <t>APPROVED GREEN</t>
  </si>
  <si>
    <t>SUCCESS RATE (all shortlisted)</t>
  </si>
  <si>
    <t>SUCCESS RATE (in the grey zone)</t>
  </si>
  <si>
    <t>GREY ZONE</t>
  </si>
  <si>
    <t>OVERALL APPROVAL</t>
  </si>
  <si>
    <t>AVERAGES</t>
  </si>
  <si>
    <t>SUCCESS RATE (shortlisted vs. all eligible)</t>
  </si>
  <si>
    <t xml:space="preserve"> </t>
  </si>
  <si>
    <t>AVERAGE SCORE OF ALL PROPOSALS</t>
  </si>
  <si>
    <t>AVERAGE SCORE OF NON-SELECTED PROPOSALS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</si>
</sst>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10"/>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8"/>
      <color theme="1"/>
      <name val="Calibri"/>
      <family val="2"/>
      <scheme val="minor"/>
    </font>
    <font>
      <b/>
      <sz val="12"/>
      <color theme="1"/>
      <name val="Calibri"/>
      <family val="2"/>
      <scheme val="minor"/>
    </font>
    <font>
      <sz val="9"/>
      <color indexed="81"/>
      <name val="Tahoma"/>
      <family val="2"/>
    </font>
    <font>
      <b/>
      <sz val="9"/>
      <color indexed="81"/>
      <name val="Tahoma"/>
      <family val="2"/>
    </font>
    <font>
      <sz val="8"/>
      <name val="Calibri"/>
      <family val="2"/>
      <scheme val="minor"/>
    </font>
    <font>
      <b/>
      <sz val="14"/>
      <color theme="1"/>
      <name val="Calibri"/>
      <family val="2"/>
      <scheme val="minor"/>
    </font>
    <font>
      <sz val="12"/>
      <name val="Calibri"/>
      <family val="2"/>
      <scheme val="minor"/>
    </font>
    <font>
      <b/>
      <sz val="12"/>
      <name val="Calibri"/>
      <family val="2"/>
      <scheme val="minor"/>
    </font>
    <font>
      <sz val="11"/>
      <name val="Calibri"/>
      <family val="2"/>
      <scheme val="minor"/>
    </font>
    <font>
      <sz val="12"/>
      <color theme="1"/>
      <name val="Calibri"/>
      <family val="2"/>
      <scheme val="minor"/>
    </font>
    <font>
      <sz val="9"/>
      <name val="Calibri"/>
      <family val="2"/>
      <scheme val="minor"/>
    </font>
    <font>
      <b/>
      <sz val="8"/>
      <name val="Calibri"/>
      <family val="2"/>
      <scheme val="minor"/>
    </font>
    <font>
      <b/>
      <u/>
      <sz val="8"/>
      <name val="Calibri"/>
      <family val="2"/>
      <scheme val="minor"/>
    </font>
    <font>
      <b/>
      <sz val="16"/>
      <name val="Calibri"/>
      <family val="2"/>
      <scheme val="minor"/>
    </font>
    <font>
      <b/>
      <sz val="14"/>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1"/>
        <bgColor indexed="64"/>
      </patternFill>
    </fill>
    <fill>
      <patternFill patternType="solid">
        <fgColor theme="9"/>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2" tint="-9.9978637043366805E-2"/>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72">
    <xf numFmtId="0" fontId="0" fillId="0" borderId="0" xfId="0"/>
    <xf numFmtId="0" fontId="0" fillId="0" borderId="0" xfId="0" applyAlignment="1">
      <alignment horizontal="center" vertical="center" wrapText="1"/>
    </xf>
    <xf numFmtId="9" fontId="0" fillId="0" borderId="0" xfId="1" applyFont="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0" fillId="4" borderId="2" xfId="0" applyFill="1" applyBorder="1" applyAlignment="1">
      <alignment horizontal="center" vertical="center" wrapText="1"/>
    </xf>
    <xf numFmtId="0" fontId="2" fillId="6" borderId="2" xfId="0" applyFont="1" applyFill="1" applyBorder="1" applyAlignment="1">
      <alignment horizontal="center" vertical="center" wrapText="1"/>
    </xf>
    <xf numFmtId="0" fontId="5" fillId="0" borderId="0" xfId="0" applyFont="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7" fillId="0" borderId="0" xfId="0" applyFont="1" applyAlignment="1">
      <alignment horizontal="center" vertical="center" wrapText="1"/>
    </xf>
    <xf numFmtId="0" fontId="2" fillId="9" borderId="0"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2" fillId="9" borderId="12"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0" fillId="9" borderId="4" xfId="0" applyFill="1" applyBorder="1" applyAlignment="1">
      <alignment horizontal="center" vertical="center" wrapText="1"/>
    </xf>
    <xf numFmtId="0" fontId="0" fillId="9" borderId="5" xfId="0" applyFill="1" applyBorder="1" applyAlignment="1">
      <alignment horizontal="center" vertical="center" wrapText="1"/>
    </xf>
    <xf numFmtId="0" fontId="8" fillId="9" borderId="12"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13" xfId="0" applyFont="1" applyFill="1" applyBorder="1" applyAlignment="1">
      <alignment horizontal="center" vertical="center" wrapText="1"/>
    </xf>
    <xf numFmtId="0" fontId="0" fillId="9" borderId="0" xfId="0"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0" fillId="11" borderId="12" xfId="0" applyFill="1" applyBorder="1" applyAlignment="1">
      <alignment horizontal="center" vertical="center" wrapText="1"/>
    </xf>
    <xf numFmtId="0" fontId="0" fillId="12" borderId="12" xfId="0" applyFill="1" applyBorder="1" applyAlignment="1">
      <alignment horizontal="center" vertical="center" wrapText="1"/>
    </xf>
    <xf numFmtId="0" fontId="0" fillId="9" borderId="13" xfId="0" applyFill="1" applyBorder="1" applyAlignment="1">
      <alignment horizontal="center" vertical="center" wrapText="1"/>
    </xf>
    <xf numFmtId="0" fontId="12" fillId="11" borderId="0"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6" fillId="13" borderId="12" xfId="0" applyFont="1" applyFill="1" applyBorder="1" applyAlignment="1">
      <alignment horizontal="center" vertical="center" wrapText="1"/>
    </xf>
    <xf numFmtId="0" fontId="0" fillId="13" borderId="0" xfId="0" applyFill="1" applyBorder="1" applyAlignment="1">
      <alignment horizontal="center" vertical="center" wrapText="1"/>
    </xf>
    <xf numFmtId="0" fontId="0" fillId="13" borderId="13" xfId="0" applyFill="1" applyBorder="1" applyAlignment="1">
      <alignment horizontal="center" vertical="center" wrapText="1"/>
    </xf>
    <xf numFmtId="0" fontId="0" fillId="13" borderId="12" xfId="0" applyFill="1" applyBorder="1" applyAlignment="1">
      <alignment horizontal="center" vertical="center" wrapText="1"/>
    </xf>
    <xf numFmtId="9" fontId="0" fillId="13" borderId="13" xfId="1" applyFont="1" applyFill="1" applyBorder="1" applyAlignment="1">
      <alignment horizontal="center" vertical="center" wrapText="1"/>
    </xf>
    <xf numFmtId="0" fontId="7" fillId="13" borderId="12" xfId="0" applyFont="1" applyFill="1" applyBorder="1" applyAlignment="1">
      <alignment horizontal="center" vertical="center" wrapText="1"/>
    </xf>
    <xf numFmtId="0" fontId="7" fillId="13" borderId="0" xfId="0" applyFont="1" applyFill="1" applyBorder="1" applyAlignment="1">
      <alignment horizontal="center" vertical="center" wrapText="1"/>
    </xf>
    <xf numFmtId="0" fontId="7" fillId="13" borderId="13" xfId="0" applyFont="1" applyFill="1" applyBorder="1" applyAlignment="1">
      <alignment horizontal="center" vertical="center" wrapText="1"/>
    </xf>
    <xf numFmtId="0" fontId="6" fillId="13" borderId="7" xfId="0" applyFont="1" applyFill="1" applyBorder="1" applyAlignment="1">
      <alignment horizontal="center" vertical="center" wrapText="1"/>
    </xf>
    <xf numFmtId="0" fontId="0" fillId="13" borderId="8" xfId="0" applyFill="1" applyBorder="1" applyAlignment="1">
      <alignment horizontal="center" vertical="center" wrapText="1"/>
    </xf>
    <xf numFmtId="0" fontId="0" fillId="13" borderId="9" xfId="0" applyFill="1" applyBorder="1" applyAlignment="1">
      <alignment horizontal="center" vertical="center" wrapText="1"/>
    </xf>
    <xf numFmtId="0" fontId="0" fillId="13" borderId="7" xfId="0" applyFill="1" applyBorder="1" applyAlignment="1">
      <alignment horizontal="center" vertical="center" wrapText="1"/>
    </xf>
    <xf numFmtId="9" fontId="0" fillId="13" borderId="9" xfId="1" applyFont="1" applyFill="1" applyBorder="1" applyAlignment="1">
      <alignment horizontal="center" vertical="center" wrapText="1"/>
    </xf>
    <xf numFmtId="0" fontId="7" fillId="13" borderId="7" xfId="0" applyFont="1" applyFill="1" applyBorder="1" applyAlignment="1">
      <alignment horizontal="center" vertical="center" wrapText="1"/>
    </xf>
    <xf numFmtId="0" fontId="7" fillId="13" borderId="8" xfId="0" applyFont="1" applyFill="1" applyBorder="1" applyAlignment="1">
      <alignment horizontal="center" vertical="center" wrapText="1"/>
    </xf>
    <xf numFmtId="0" fontId="7" fillId="13" borderId="9" xfId="0" applyFont="1" applyFill="1" applyBorder="1" applyAlignment="1">
      <alignment horizontal="center" vertical="center" wrapText="1"/>
    </xf>
    <xf numFmtId="0" fontId="0" fillId="0" borderId="4" xfId="0" applyFill="1" applyBorder="1" applyAlignment="1">
      <alignment horizontal="center" vertical="center" wrapText="1"/>
    </xf>
    <xf numFmtId="0" fontId="5" fillId="0" borderId="5" xfId="0" applyFont="1" applyBorder="1" applyAlignment="1">
      <alignment horizontal="center" vertical="center" wrapText="1"/>
    </xf>
    <xf numFmtId="0" fontId="6" fillId="0" borderId="6" xfId="0" applyFont="1" applyFill="1" applyBorder="1" applyAlignment="1">
      <alignment horizontal="center" vertical="center" wrapText="1"/>
    </xf>
    <xf numFmtId="0" fontId="0" fillId="0" borderId="12" xfId="0" applyFill="1" applyBorder="1" applyAlignment="1">
      <alignment horizontal="center" vertical="center" wrapText="1"/>
    </xf>
    <xf numFmtId="0" fontId="5" fillId="0" borderId="0" xfId="0" applyFont="1" applyBorder="1" applyAlignment="1">
      <alignment horizontal="center" vertical="center" wrapText="1"/>
    </xf>
    <xf numFmtId="0" fontId="6" fillId="0" borderId="13" xfId="0" applyFont="1" applyFill="1" applyBorder="1" applyAlignment="1">
      <alignment horizontal="center" vertical="center" wrapText="1"/>
    </xf>
    <xf numFmtId="0" fontId="5" fillId="11" borderId="0"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5" fillId="12" borderId="0" xfId="0" applyFont="1" applyFill="1" applyBorder="1" applyAlignment="1">
      <alignment horizontal="center" vertical="center" wrapText="1"/>
    </xf>
    <xf numFmtId="0" fontId="6" fillId="12" borderId="13" xfId="0" applyFont="1" applyFill="1" applyBorder="1" applyAlignment="1">
      <alignment horizontal="center" vertical="center" wrapText="1"/>
    </xf>
    <xf numFmtId="0" fontId="5" fillId="13" borderId="0" xfId="0" applyFont="1" applyFill="1" applyBorder="1" applyAlignment="1">
      <alignment horizontal="center" vertical="center" wrapText="1"/>
    </xf>
    <xf numFmtId="0" fontId="6" fillId="13" borderId="13" xfId="0" applyFont="1" applyFill="1" applyBorder="1" applyAlignment="1">
      <alignment horizontal="center" vertical="center" wrapText="1"/>
    </xf>
    <xf numFmtId="0" fontId="5" fillId="13" borderId="8" xfId="0" applyFont="1" applyFill="1" applyBorder="1" applyAlignment="1">
      <alignment horizontal="center" vertical="center" wrapText="1"/>
    </xf>
    <xf numFmtId="0" fontId="6" fillId="13" borderId="9" xfId="0" applyFont="1" applyFill="1" applyBorder="1" applyAlignment="1">
      <alignment horizontal="center" vertical="center" wrapText="1"/>
    </xf>
    <xf numFmtId="9" fontId="0" fillId="13" borderId="0" xfId="1" applyFont="1"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7" xfId="0" applyFill="1" applyBorder="1" applyAlignment="1">
      <alignment horizontal="center" vertical="center" wrapText="1"/>
    </xf>
    <xf numFmtId="0" fontId="0" fillId="0" borderId="0" xfId="0" applyAlignment="1">
      <alignment horizontal="center"/>
    </xf>
    <xf numFmtId="0" fontId="0" fillId="0" borderId="14" xfId="0" applyBorder="1"/>
    <xf numFmtId="0" fontId="0" fillId="0" borderId="14" xfId="0" applyBorder="1" applyAlignment="1">
      <alignment horizontal="center"/>
    </xf>
    <xf numFmtId="9" fontId="0" fillId="0" borderId="14" xfId="1" applyFont="1" applyBorder="1" applyAlignment="1">
      <alignment horizontal="center"/>
    </xf>
    <xf numFmtId="0" fontId="13" fillId="11" borderId="0" xfId="0" applyFont="1" applyFill="1" applyAlignment="1">
      <alignment horizontal="center"/>
    </xf>
    <xf numFmtId="0" fontId="13" fillId="11" borderId="0" xfId="0" applyFont="1" applyFill="1" applyAlignment="1">
      <alignment horizontal="center" vertical="center"/>
    </xf>
    <xf numFmtId="9" fontId="13" fillId="11" borderId="0" xfId="0" applyNumberFormat="1" applyFont="1" applyFill="1" applyAlignment="1">
      <alignment horizontal="center"/>
    </xf>
    <xf numFmtId="164" fontId="13" fillId="11" borderId="0" xfId="0" applyNumberFormat="1" applyFont="1" applyFill="1" applyAlignment="1">
      <alignment horizontal="center"/>
    </xf>
    <xf numFmtId="0" fontId="13" fillId="9" borderId="0" xfId="0" applyFont="1" applyFill="1" applyAlignment="1">
      <alignment horizontal="center"/>
    </xf>
    <xf numFmtId="9" fontId="13" fillId="9" borderId="0" xfId="0" applyNumberFormat="1" applyFont="1" applyFill="1" applyAlignment="1">
      <alignment horizontal="center"/>
    </xf>
    <xf numFmtId="0" fontId="0" fillId="0" borderId="0" xfId="0" applyBorder="1" applyAlignment="1">
      <alignment horizontal="left"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9" fontId="14" fillId="0" borderId="0" xfId="1" applyFont="1" applyBorder="1" applyAlignment="1">
      <alignment horizontal="center" vertical="center"/>
    </xf>
    <xf numFmtId="9" fontId="16" fillId="0" borderId="0" xfId="1" applyFont="1" applyBorder="1" applyAlignment="1">
      <alignment horizontal="center" vertical="center"/>
    </xf>
    <xf numFmtId="0" fontId="2" fillId="11" borderId="14" xfId="0" applyFont="1" applyFill="1" applyBorder="1" applyAlignment="1">
      <alignment vertical="center"/>
    </xf>
    <xf numFmtId="0" fontId="2" fillId="14" borderId="14"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2" fillId="13" borderId="14" xfId="0" applyFont="1" applyFill="1" applyBorder="1" applyAlignment="1">
      <alignment horizontal="center" vertical="center" wrapText="1"/>
    </xf>
    <xf numFmtId="0" fontId="17" fillId="0" borderId="0" xfId="0" applyFont="1" applyBorder="1" applyAlignment="1">
      <alignment horizontal="center" vertical="center"/>
    </xf>
    <xf numFmtId="0" fontId="18"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3"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4" xfId="0" applyFont="1" applyBorder="1" applyAlignment="1">
      <alignment horizontal="center" vertical="center" wrapText="1"/>
    </xf>
    <xf numFmtId="9" fontId="16" fillId="0" borderId="6" xfId="1" applyFont="1" applyBorder="1" applyAlignment="1">
      <alignment horizontal="center" vertical="center" wrapText="1"/>
    </xf>
    <xf numFmtId="0" fontId="16" fillId="8" borderId="4" xfId="0" applyFont="1" applyFill="1" applyBorder="1" applyAlignment="1">
      <alignment horizontal="center" vertical="center" wrapText="1"/>
    </xf>
    <xf numFmtId="9" fontId="16" fillId="0" borderId="5" xfId="1" applyFont="1" applyBorder="1" applyAlignment="1">
      <alignment horizontal="center" vertical="center" wrapText="1"/>
    </xf>
    <xf numFmtId="9" fontId="16" fillId="0" borderId="0" xfId="1" applyFont="1" applyBorder="1" applyAlignment="1">
      <alignment horizontal="center" vertical="center" wrapText="1"/>
    </xf>
    <xf numFmtId="0" fontId="16" fillId="0" borderId="1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8" fillId="0" borderId="12" xfId="0" applyFont="1" applyBorder="1" applyAlignment="1">
      <alignment horizontal="center" vertical="center" wrapText="1"/>
    </xf>
    <xf numFmtId="9" fontId="16" fillId="0" borderId="13" xfId="1" applyFont="1" applyBorder="1" applyAlignment="1">
      <alignment horizontal="center" vertical="center" wrapText="1"/>
    </xf>
    <xf numFmtId="0" fontId="16" fillId="8" borderId="12" xfId="0" applyFont="1" applyFill="1" applyBorder="1" applyAlignment="1">
      <alignment horizontal="center" vertical="center" wrapText="1"/>
    </xf>
    <xf numFmtId="0" fontId="3" fillId="0" borderId="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3" xfId="0" applyFont="1" applyBorder="1" applyAlignment="1">
      <alignment horizontal="center" vertical="center" wrapText="1"/>
    </xf>
    <xf numFmtId="0" fontId="19" fillId="0" borderId="0" xfId="0" applyFont="1" applyBorder="1" applyAlignment="1">
      <alignment horizontal="center" vertical="center" wrapText="1"/>
    </xf>
    <xf numFmtId="0" fontId="3" fillId="10" borderId="0" xfId="0" applyFont="1" applyFill="1" applyBorder="1" applyAlignment="1">
      <alignment horizontal="center" vertical="center" wrapText="1"/>
    </xf>
    <xf numFmtId="0" fontId="19" fillId="0" borderId="13" xfId="0" applyFont="1" applyBorder="1" applyAlignment="1">
      <alignment horizontal="center" vertical="center" wrapText="1"/>
    </xf>
    <xf numFmtId="0" fontId="16" fillId="0" borderId="0" xfId="0" applyFont="1" applyAlignment="1">
      <alignment horizontal="center" vertical="center" wrapText="1"/>
    </xf>
    <xf numFmtId="0" fontId="12" fillId="0" borderId="0" xfId="0" applyFont="1" applyAlignment="1">
      <alignment horizontal="center" vertical="center" wrapText="1"/>
    </xf>
    <xf numFmtId="0" fontId="20" fillId="0" borderId="0" xfId="0" applyFont="1" applyBorder="1" applyAlignment="1">
      <alignment horizontal="center" vertical="center" wrapText="1"/>
    </xf>
    <xf numFmtId="0" fontId="18" fillId="11" borderId="12" xfId="0" applyFont="1" applyFill="1" applyBorder="1" applyAlignment="1">
      <alignment horizontal="center" vertical="center" wrapText="1"/>
    </xf>
    <xf numFmtId="0" fontId="16" fillId="11" borderId="0" xfId="0" applyFont="1" applyFill="1" applyBorder="1" applyAlignment="1">
      <alignment horizontal="center" vertical="center" wrapText="1"/>
    </xf>
    <xf numFmtId="0" fontId="16" fillId="11" borderId="13" xfId="0" applyFont="1" applyFill="1" applyBorder="1" applyAlignment="1">
      <alignment horizontal="center" vertical="center" wrapText="1"/>
    </xf>
    <xf numFmtId="0" fontId="16" fillId="11" borderId="12" xfId="0" applyFont="1" applyFill="1" applyBorder="1" applyAlignment="1">
      <alignment horizontal="center" vertical="center" wrapText="1"/>
    </xf>
    <xf numFmtId="9" fontId="16" fillId="11" borderId="13" xfId="1" applyFont="1" applyFill="1" applyBorder="1" applyAlignment="1">
      <alignment horizontal="center" vertical="center" wrapText="1"/>
    </xf>
    <xf numFmtId="9" fontId="16" fillId="11" borderId="0" xfId="1" applyFont="1" applyFill="1" applyBorder="1" applyAlignment="1">
      <alignment horizontal="center" vertical="center" wrapText="1"/>
    </xf>
    <xf numFmtId="0" fontId="3" fillId="11" borderId="0" xfId="0" applyFont="1" applyFill="1" applyBorder="1" applyAlignment="1">
      <alignment horizontal="center" vertical="center" wrapText="1"/>
    </xf>
    <xf numFmtId="0" fontId="12" fillId="11" borderId="12" xfId="0" applyFont="1" applyFill="1" applyBorder="1" applyAlignment="1">
      <alignment horizontal="center" vertical="center" wrapText="1"/>
    </xf>
    <xf numFmtId="0" fontId="19" fillId="11" borderId="0" xfId="0" applyFont="1" applyFill="1" applyBorder="1" applyAlignment="1">
      <alignment horizontal="center" vertical="center" wrapText="1"/>
    </xf>
    <xf numFmtId="0" fontId="19" fillId="11" borderId="13" xfId="0" applyFont="1" applyFill="1" applyBorder="1" applyAlignment="1">
      <alignment horizontal="center" vertical="center" wrapText="1"/>
    </xf>
    <xf numFmtId="0" fontId="19" fillId="11" borderId="12" xfId="0" applyFont="1" applyFill="1" applyBorder="1" applyAlignment="1">
      <alignment horizontal="center" vertical="center" wrapText="1"/>
    </xf>
    <xf numFmtId="0" fontId="12" fillId="11" borderId="13" xfId="0" applyFont="1" applyFill="1" applyBorder="1" applyAlignment="1">
      <alignment horizontal="center" vertical="center" wrapText="1"/>
    </xf>
    <xf numFmtId="0" fontId="18" fillId="12" borderId="12" xfId="0" applyFont="1" applyFill="1" applyBorder="1" applyAlignment="1">
      <alignment horizontal="center" vertical="center" wrapText="1"/>
    </xf>
    <xf numFmtId="0" fontId="16" fillId="12" borderId="0" xfId="0" applyFont="1" applyFill="1" applyBorder="1" applyAlignment="1">
      <alignment horizontal="center" vertical="center" wrapText="1"/>
    </xf>
    <xf numFmtId="0" fontId="16" fillId="12" borderId="13" xfId="0" applyFont="1" applyFill="1" applyBorder="1" applyAlignment="1">
      <alignment horizontal="center" vertical="center" wrapText="1"/>
    </xf>
    <xf numFmtId="164" fontId="21" fillId="12" borderId="12" xfId="0" applyNumberFormat="1" applyFont="1" applyFill="1" applyBorder="1" applyAlignment="1">
      <alignment horizontal="center" vertical="center" wrapText="1"/>
    </xf>
    <xf numFmtId="164" fontId="21" fillId="12" borderId="0" xfId="0" applyNumberFormat="1" applyFont="1" applyFill="1" applyBorder="1" applyAlignment="1">
      <alignment horizontal="center" vertical="center" wrapText="1"/>
    </xf>
    <xf numFmtId="9" fontId="21" fillId="12" borderId="0" xfId="1" applyFont="1" applyFill="1" applyBorder="1" applyAlignment="1">
      <alignment horizontal="center" vertical="center" wrapText="1"/>
    </xf>
    <xf numFmtId="9" fontId="21" fillId="12" borderId="13" xfId="1" applyFont="1" applyFill="1" applyBorder="1" applyAlignment="1">
      <alignment horizontal="center" vertical="center" wrapText="1"/>
    </xf>
    <xf numFmtId="9" fontId="22" fillId="12" borderId="12" xfId="1" applyFont="1" applyFill="1" applyBorder="1" applyAlignment="1">
      <alignment horizontal="center" vertical="center" wrapText="1"/>
    </xf>
    <xf numFmtId="9" fontId="22" fillId="12" borderId="0" xfId="1" applyFont="1" applyFill="1" applyBorder="1" applyAlignment="1">
      <alignment horizontal="center" vertical="center" wrapText="1"/>
    </xf>
    <xf numFmtId="9" fontId="22" fillId="12" borderId="13" xfId="1" applyFont="1" applyFill="1" applyBorder="1" applyAlignment="1">
      <alignment horizontal="center" vertical="center" wrapText="1"/>
    </xf>
    <xf numFmtId="9" fontId="12" fillId="12" borderId="12" xfId="1" applyFont="1" applyFill="1" applyBorder="1" applyAlignment="1">
      <alignment horizontal="center" vertical="center" wrapText="1"/>
    </xf>
    <xf numFmtId="9" fontId="12" fillId="12" borderId="0" xfId="1" applyFont="1" applyFill="1" applyBorder="1" applyAlignment="1">
      <alignment horizontal="center" vertical="center" wrapText="1"/>
    </xf>
    <xf numFmtId="9" fontId="19" fillId="12" borderId="0" xfId="1" applyFont="1" applyFill="1" applyBorder="1" applyAlignment="1">
      <alignment horizontal="center" vertical="center" wrapText="1"/>
    </xf>
    <xf numFmtId="9" fontId="19" fillId="12" borderId="13" xfId="1"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11" borderId="0" xfId="0" applyFont="1" applyFill="1" applyAlignment="1">
      <alignment horizontal="center"/>
    </xf>
    <xf numFmtId="0" fontId="13" fillId="11" borderId="0" xfId="0" applyFont="1" applyFill="1" applyAlignment="1">
      <alignment horizontal="right"/>
    </xf>
    <xf numFmtId="0" fontId="0" fillId="0" borderId="0" xfId="0" applyBorder="1" applyAlignment="1">
      <alignment horizontal="center" wrapText="1"/>
    </xf>
    <xf numFmtId="0" fontId="2" fillId="11" borderId="14" xfId="0" applyFont="1" applyFill="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78"/>
  <sheetViews>
    <sheetView tabSelected="1" zoomScale="77" zoomScaleNormal="77" workbookViewId="0">
      <pane ySplit="3" topLeftCell="A4" activePane="bottomLeft" state="frozen"/>
      <selection pane="bottomLeft" activeCell="H40" sqref="H40"/>
    </sheetView>
  </sheetViews>
  <sheetFormatPr defaultRowHeight="15" x14ac:dyDescent="0.25"/>
  <cols>
    <col min="1" max="1" width="16.85546875" style="1" customWidth="1"/>
    <col min="2" max="2" width="55.42578125" style="12" customWidth="1"/>
    <col min="3" max="3" width="30" style="1" customWidth="1"/>
    <col min="4" max="4" width="14.7109375" style="1" customWidth="1"/>
    <col min="5" max="5" width="9.28515625" style="1" bestFit="1" customWidth="1"/>
    <col min="6" max="6" width="7.5703125" style="1" customWidth="1"/>
    <col min="7" max="7" width="8.85546875" style="1" customWidth="1"/>
    <col min="8" max="8" width="9.5703125" style="1" customWidth="1"/>
    <col min="9" max="9" width="9.7109375" style="1" customWidth="1"/>
    <col min="10" max="11" width="9.85546875" style="1" customWidth="1"/>
    <col min="12" max="12" width="9.28515625" style="1" customWidth="1"/>
    <col min="13" max="14" width="9.7109375" style="1" customWidth="1"/>
    <col min="15" max="16" width="9.28515625" style="1" customWidth="1"/>
    <col min="17" max="17" width="8.85546875" style="1" customWidth="1"/>
    <col min="18" max="19" width="9" style="1" customWidth="1"/>
    <col min="20" max="20" width="8" style="1" customWidth="1"/>
    <col min="21" max="25" width="6.7109375" style="1" customWidth="1"/>
    <col min="26" max="26" width="12.42578125" style="1" customWidth="1"/>
    <col min="27" max="28" width="8.140625" style="18" customWidth="1"/>
    <col min="29" max="29" width="12.140625" style="18" customWidth="1"/>
    <col min="30" max="30" width="9.5703125" style="18" customWidth="1"/>
    <col min="31" max="33" width="8.140625" style="18" customWidth="1"/>
    <col min="34" max="34" width="9.140625" style="18" customWidth="1"/>
    <col min="35" max="37" width="8.140625" style="18" customWidth="1"/>
    <col min="38" max="38" width="11.28515625" style="18" customWidth="1"/>
    <col min="39" max="39" width="9.28515625" style="18" customWidth="1"/>
    <col min="40" max="40" width="8.140625" style="18" customWidth="1"/>
    <col min="41" max="41" width="9.140625" style="18" customWidth="1"/>
    <col min="42" max="46" width="8.140625" style="18" customWidth="1"/>
    <col min="47" max="47" width="9.140625" style="18" customWidth="1"/>
    <col min="48" max="48" width="13.140625" style="18" customWidth="1"/>
    <col min="49" max="49" width="8.140625" style="18" customWidth="1"/>
    <col min="50" max="51" width="12.7109375" style="18" customWidth="1"/>
    <col min="52" max="53" width="8.140625" style="18" customWidth="1"/>
    <col min="54" max="54" width="9" style="18" customWidth="1"/>
    <col min="55" max="55" width="9.42578125" style="18" customWidth="1"/>
    <col min="56" max="56" width="8.140625" style="18" customWidth="1"/>
    <col min="57" max="57" width="9.85546875" style="18" customWidth="1"/>
    <col min="58" max="58" width="10.5703125" style="18" customWidth="1"/>
    <col min="59" max="60" width="8.140625" style="18" customWidth="1"/>
    <col min="61" max="61" width="11.5703125" style="18" customWidth="1"/>
    <col min="62" max="62" width="8.140625" style="18" customWidth="1"/>
    <col min="63" max="63" width="11.42578125" style="18" customWidth="1"/>
    <col min="64" max="16384" width="9.140625" style="1"/>
  </cols>
  <sheetData>
    <row r="1" spans="1:63" ht="22.5" customHeight="1" thickBot="1" x14ac:dyDescent="0.3">
      <c r="A1" s="156" t="s">
        <v>1</v>
      </c>
      <c r="B1" s="158" t="s">
        <v>0</v>
      </c>
      <c r="C1" s="156" t="s">
        <v>54</v>
      </c>
      <c r="D1" s="160" t="s">
        <v>2</v>
      </c>
      <c r="E1" s="162" t="s">
        <v>3</v>
      </c>
      <c r="F1" s="162" t="s">
        <v>4</v>
      </c>
      <c r="G1" s="164" t="s">
        <v>225</v>
      </c>
      <c r="H1" s="153" t="s">
        <v>106</v>
      </c>
      <c r="I1" s="154"/>
      <c r="J1" s="154"/>
      <c r="K1" s="154"/>
      <c r="L1" s="154"/>
      <c r="M1" s="154"/>
      <c r="N1" s="154"/>
      <c r="O1" s="154"/>
      <c r="P1" s="154"/>
      <c r="Q1" s="154"/>
      <c r="R1" s="154"/>
      <c r="S1" s="154"/>
      <c r="T1" s="154"/>
      <c r="U1" s="155"/>
      <c r="V1" s="150" t="s">
        <v>44</v>
      </c>
      <c r="W1" s="151"/>
      <c r="X1" s="151"/>
      <c r="Y1" s="152"/>
      <c r="Z1" s="34"/>
      <c r="AA1" s="13"/>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5"/>
    </row>
    <row r="2" spans="1:63" ht="32.25" thickBot="1" x14ac:dyDescent="0.3">
      <c r="A2" s="157"/>
      <c r="B2" s="159"/>
      <c r="C2" s="157"/>
      <c r="D2" s="161"/>
      <c r="E2" s="163"/>
      <c r="F2" s="163"/>
      <c r="G2" s="165"/>
      <c r="H2" s="3" t="s">
        <v>107</v>
      </c>
      <c r="I2" s="4" t="s">
        <v>108</v>
      </c>
      <c r="J2" s="4" t="s">
        <v>109</v>
      </c>
      <c r="K2" s="5" t="s">
        <v>228</v>
      </c>
      <c r="L2" s="11" t="s">
        <v>114</v>
      </c>
      <c r="M2" s="11" t="s">
        <v>110</v>
      </c>
      <c r="N2" s="11" t="s">
        <v>111</v>
      </c>
      <c r="O2" s="11" t="s">
        <v>115</v>
      </c>
      <c r="P2" s="11" t="s">
        <v>218</v>
      </c>
      <c r="Q2" s="6" t="s">
        <v>112</v>
      </c>
      <c r="R2" s="36" t="s">
        <v>113</v>
      </c>
      <c r="S2" s="7" t="s">
        <v>217</v>
      </c>
      <c r="T2" s="8" t="s">
        <v>51</v>
      </c>
      <c r="U2" s="9" t="s">
        <v>43</v>
      </c>
      <c r="V2" s="75" t="s">
        <v>42</v>
      </c>
      <c r="W2" s="73" t="s">
        <v>41</v>
      </c>
      <c r="X2" s="10" t="s">
        <v>43</v>
      </c>
      <c r="Y2" s="74" t="s">
        <v>255</v>
      </c>
      <c r="Z2" s="35" t="s">
        <v>215</v>
      </c>
      <c r="AA2" s="16" t="s">
        <v>19</v>
      </c>
      <c r="AB2" s="17" t="s">
        <v>13</v>
      </c>
      <c r="AC2" s="17" t="s">
        <v>89</v>
      </c>
      <c r="AD2" s="17" t="s">
        <v>32</v>
      </c>
      <c r="AE2" s="17" t="s">
        <v>22</v>
      </c>
      <c r="AF2" s="17" t="s">
        <v>35</v>
      </c>
      <c r="AG2" s="17" t="s">
        <v>17</v>
      </c>
      <c r="AH2" s="17" t="s">
        <v>24</v>
      </c>
      <c r="AI2" s="17" t="s">
        <v>33</v>
      </c>
      <c r="AJ2" s="17" t="s">
        <v>21</v>
      </c>
      <c r="AK2" s="17" t="s">
        <v>9</v>
      </c>
      <c r="AL2" s="17" t="s">
        <v>34</v>
      </c>
      <c r="AM2" s="17" t="s">
        <v>6</v>
      </c>
      <c r="AN2" s="17" t="s">
        <v>15</v>
      </c>
      <c r="AO2" s="17" t="s">
        <v>23</v>
      </c>
      <c r="AP2" s="17" t="s">
        <v>38</v>
      </c>
      <c r="AQ2" s="17" t="s">
        <v>25</v>
      </c>
      <c r="AR2" s="17" t="s">
        <v>20</v>
      </c>
      <c r="AS2" s="17" t="s">
        <v>7</v>
      </c>
      <c r="AT2" s="17" t="s">
        <v>37</v>
      </c>
      <c r="AU2" s="17" t="s">
        <v>30</v>
      </c>
      <c r="AV2" s="17" t="s">
        <v>39</v>
      </c>
      <c r="AW2" s="17" t="s">
        <v>36</v>
      </c>
      <c r="AX2" s="17" t="s">
        <v>40</v>
      </c>
      <c r="AY2" s="17" t="s">
        <v>12</v>
      </c>
      <c r="AZ2" s="17" t="s">
        <v>27</v>
      </c>
      <c r="BA2" s="17" t="s">
        <v>11</v>
      </c>
      <c r="BB2" s="17" t="s">
        <v>10</v>
      </c>
      <c r="BC2" s="17" t="s">
        <v>29</v>
      </c>
      <c r="BD2" s="17" t="s">
        <v>14</v>
      </c>
      <c r="BE2" s="17" t="s">
        <v>31</v>
      </c>
      <c r="BF2" s="17" t="s">
        <v>28</v>
      </c>
      <c r="BG2" s="17" t="s">
        <v>8</v>
      </c>
      <c r="BH2" s="17" t="s">
        <v>18</v>
      </c>
      <c r="BI2" s="17" t="s">
        <v>16</v>
      </c>
      <c r="BJ2" s="17" t="s">
        <v>26</v>
      </c>
      <c r="BK2" s="41" t="s">
        <v>5</v>
      </c>
    </row>
    <row r="3" spans="1:63" ht="15.75" thickBot="1" x14ac:dyDescent="0.3">
      <c r="A3" s="19"/>
      <c r="B3" s="20"/>
      <c r="C3" s="19"/>
      <c r="D3" s="21"/>
      <c r="E3" s="19"/>
      <c r="F3" s="22"/>
      <c r="G3" s="19"/>
      <c r="H3" s="23"/>
      <c r="I3" s="24"/>
      <c r="J3" s="25"/>
      <c r="K3" s="24"/>
      <c r="L3" s="24"/>
      <c r="M3" s="24"/>
      <c r="N3" s="24"/>
      <c r="O3" s="24"/>
      <c r="P3" s="24"/>
      <c r="Q3" s="23"/>
      <c r="R3" s="25"/>
      <c r="S3" s="24"/>
      <c r="T3" s="26"/>
      <c r="U3" s="27"/>
      <c r="V3" s="28"/>
      <c r="W3" s="29"/>
      <c r="X3" s="29"/>
      <c r="Y3" s="39"/>
      <c r="Z3" s="33"/>
      <c r="AA3" s="30"/>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2"/>
    </row>
    <row r="4" spans="1:63" ht="30" customHeight="1" x14ac:dyDescent="0.25">
      <c r="A4" s="58" t="s">
        <v>152</v>
      </c>
      <c r="B4" s="59" t="s">
        <v>153</v>
      </c>
      <c r="C4" s="60" t="s">
        <v>154</v>
      </c>
      <c r="D4" s="96" t="s">
        <v>55</v>
      </c>
      <c r="E4" s="97">
        <v>1</v>
      </c>
      <c r="F4" s="98">
        <v>65</v>
      </c>
      <c r="G4" s="99"/>
      <c r="H4" s="100">
        <v>8</v>
      </c>
      <c r="I4" s="97">
        <v>4</v>
      </c>
      <c r="J4" s="97">
        <v>2</v>
      </c>
      <c r="K4" s="101">
        <f>I4/(H4+I4)</f>
        <v>0.33333333333333331</v>
      </c>
      <c r="L4" s="102">
        <v>33</v>
      </c>
      <c r="M4" s="97">
        <v>17</v>
      </c>
      <c r="N4" s="97">
        <v>10</v>
      </c>
      <c r="O4" s="97">
        <v>6</v>
      </c>
      <c r="P4" s="103">
        <f>N4/(N4+L4)</f>
        <v>0.23255813953488372</v>
      </c>
      <c r="Q4" s="100">
        <f t="shared" ref="Q4:Q10" si="0">L4-R4</f>
        <v>23</v>
      </c>
      <c r="R4" s="97">
        <v>10</v>
      </c>
      <c r="S4" s="104">
        <f>R4/(R4+Q4)</f>
        <v>0.30303030303030304</v>
      </c>
      <c r="T4" s="100">
        <v>20.399999999999999</v>
      </c>
      <c r="U4" s="101">
        <v>0.24199999999999999</v>
      </c>
      <c r="V4" s="105" t="s">
        <v>226</v>
      </c>
      <c r="W4" s="106" t="s">
        <v>226</v>
      </c>
      <c r="X4" s="106" t="s">
        <v>226</v>
      </c>
      <c r="Y4" s="107"/>
      <c r="Z4" s="98" t="s">
        <v>8</v>
      </c>
      <c r="AA4" s="108"/>
      <c r="AB4" s="109" t="s">
        <v>48</v>
      </c>
      <c r="AC4" s="109"/>
      <c r="AD4" s="109"/>
      <c r="AE4" s="109"/>
      <c r="AF4" s="109"/>
      <c r="AG4" s="109"/>
      <c r="AH4" s="109" t="s">
        <v>49</v>
      </c>
      <c r="AI4" s="109"/>
      <c r="AJ4" s="109"/>
      <c r="AK4" s="109" t="s">
        <v>48</v>
      </c>
      <c r="AL4" s="109"/>
      <c r="AM4" s="109" t="s">
        <v>58</v>
      </c>
      <c r="AN4" s="109" t="s">
        <v>49</v>
      </c>
      <c r="AO4" s="109" t="s">
        <v>59</v>
      </c>
      <c r="AP4" s="109"/>
      <c r="AQ4" s="109"/>
      <c r="AR4" s="109"/>
      <c r="AS4" s="109" t="s">
        <v>48</v>
      </c>
      <c r="AT4" s="109"/>
      <c r="AU4" s="109"/>
      <c r="AV4" s="109"/>
      <c r="AW4" s="109"/>
      <c r="AX4" s="109"/>
      <c r="AY4" s="109"/>
      <c r="AZ4" s="109"/>
      <c r="BA4" s="109"/>
      <c r="BB4" s="109" t="s">
        <v>48</v>
      </c>
      <c r="BC4" s="109"/>
      <c r="BD4" s="109"/>
      <c r="BE4" s="109" t="s">
        <v>49</v>
      </c>
      <c r="BF4" s="109" t="s">
        <v>155</v>
      </c>
      <c r="BG4" s="109" t="s">
        <v>58</v>
      </c>
      <c r="BH4" s="109"/>
      <c r="BI4" s="109"/>
      <c r="BJ4" s="109"/>
      <c r="BK4" s="110" t="s">
        <v>58</v>
      </c>
    </row>
    <row r="5" spans="1:63" ht="30" customHeight="1" x14ac:dyDescent="0.25">
      <c r="A5" s="61" t="s">
        <v>198</v>
      </c>
      <c r="B5" s="62" t="s">
        <v>199</v>
      </c>
      <c r="C5" s="63" t="s">
        <v>151</v>
      </c>
      <c r="D5" s="111" t="s">
        <v>55</v>
      </c>
      <c r="E5" s="106">
        <v>1</v>
      </c>
      <c r="F5" s="106">
        <v>65</v>
      </c>
      <c r="G5" s="107"/>
      <c r="H5" s="105">
        <v>10</v>
      </c>
      <c r="I5" s="106">
        <v>7</v>
      </c>
      <c r="J5" s="106">
        <v>3</v>
      </c>
      <c r="K5" s="112">
        <f>I5/(H5+I5)</f>
        <v>0.41176470588235292</v>
      </c>
      <c r="L5" s="113">
        <v>30</v>
      </c>
      <c r="M5" s="106">
        <v>18</v>
      </c>
      <c r="N5" s="106">
        <v>8</v>
      </c>
      <c r="O5" s="106">
        <v>4</v>
      </c>
      <c r="P5" s="104">
        <f>N5/(N5+M5)</f>
        <v>0.30769230769230771</v>
      </c>
      <c r="Q5" s="105">
        <f t="shared" si="0"/>
        <v>16</v>
      </c>
      <c r="R5" s="106">
        <v>14</v>
      </c>
      <c r="S5" s="104">
        <f>R5/(Q5+R5)</f>
        <v>0.46666666666666667</v>
      </c>
      <c r="T5" s="105">
        <v>12.9</v>
      </c>
      <c r="U5" s="112">
        <v>0.5</v>
      </c>
      <c r="V5" s="105" t="s">
        <v>226</v>
      </c>
      <c r="W5" s="106" t="s">
        <v>227</v>
      </c>
      <c r="X5" s="106" t="s">
        <v>227</v>
      </c>
      <c r="Y5" s="107"/>
      <c r="Z5" s="114" t="s">
        <v>13</v>
      </c>
      <c r="AA5" s="115"/>
      <c r="AB5" s="116" t="s">
        <v>58</v>
      </c>
      <c r="AC5" s="116"/>
      <c r="AD5" s="116"/>
      <c r="AE5" s="116"/>
      <c r="AF5" s="116"/>
      <c r="AG5" s="116" t="s">
        <v>49</v>
      </c>
      <c r="AH5" s="116"/>
      <c r="AI5" s="116" t="s">
        <v>49</v>
      </c>
      <c r="AJ5" s="116" t="s">
        <v>49</v>
      </c>
      <c r="AK5" s="116" t="s">
        <v>49</v>
      </c>
      <c r="AL5" s="116" t="s">
        <v>49</v>
      </c>
      <c r="AM5" s="116" t="s">
        <v>48</v>
      </c>
      <c r="AN5" s="116"/>
      <c r="AO5" s="116"/>
      <c r="AP5" s="116" t="s">
        <v>48</v>
      </c>
      <c r="AQ5" s="116" t="s">
        <v>48</v>
      </c>
      <c r="AR5" s="116"/>
      <c r="AS5" s="116" t="s">
        <v>48</v>
      </c>
      <c r="AT5" s="116"/>
      <c r="AU5" s="116"/>
      <c r="AV5" s="116" t="s">
        <v>49</v>
      </c>
      <c r="AW5" s="116"/>
      <c r="AX5" s="116"/>
      <c r="AY5" s="116" t="s">
        <v>48</v>
      </c>
      <c r="AZ5" s="116"/>
      <c r="BA5" s="116"/>
      <c r="BB5" s="116"/>
      <c r="BC5" s="116" t="s">
        <v>48</v>
      </c>
      <c r="BD5" s="116"/>
      <c r="BE5" s="116" t="s">
        <v>49</v>
      </c>
      <c r="BF5" s="116"/>
      <c r="BG5" s="116"/>
      <c r="BH5" s="116"/>
      <c r="BI5" s="116" t="s">
        <v>49</v>
      </c>
      <c r="BJ5" s="116" t="s">
        <v>49</v>
      </c>
      <c r="BK5" s="117" t="s">
        <v>48</v>
      </c>
    </row>
    <row r="6" spans="1:63" ht="30" customHeight="1" x14ac:dyDescent="0.25">
      <c r="A6" s="61" t="s">
        <v>120</v>
      </c>
      <c r="B6" s="62" t="s">
        <v>121</v>
      </c>
      <c r="C6" s="63" t="s">
        <v>122</v>
      </c>
      <c r="D6" s="111" t="s">
        <v>55</v>
      </c>
      <c r="E6" s="106">
        <v>1</v>
      </c>
      <c r="F6" s="114">
        <v>65</v>
      </c>
      <c r="G6" s="107"/>
      <c r="H6" s="105">
        <v>9</v>
      </c>
      <c r="I6" s="106">
        <v>7</v>
      </c>
      <c r="J6" s="106">
        <v>11</v>
      </c>
      <c r="K6" s="112">
        <f t="shared" ref="K6:K41" si="1">I6/(H6+I6)</f>
        <v>0.4375</v>
      </c>
      <c r="L6" s="113">
        <v>104</v>
      </c>
      <c r="M6" s="106">
        <v>63</v>
      </c>
      <c r="N6" s="106">
        <v>19</v>
      </c>
      <c r="O6" s="106">
        <v>22</v>
      </c>
      <c r="P6" s="104">
        <f t="shared" ref="P6:P42" si="2">N6/(N6+M6)</f>
        <v>0.23170731707317074</v>
      </c>
      <c r="Q6" s="105">
        <f t="shared" si="0"/>
        <v>79</v>
      </c>
      <c r="R6" s="106">
        <v>25</v>
      </c>
      <c r="S6" s="104">
        <f t="shared" ref="S6:S41" si="3">R6/(Q6+R6)</f>
        <v>0.24038461538461539</v>
      </c>
      <c r="T6" s="105">
        <v>18.3</v>
      </c>
      <c r="U6" s="112">
        <v>0.28799999999999998</v>
      </c>
      <c r="V6" s="105" t="s">
        <v>226</v>
      </c>
      <c r="W6" s="106" t="s">
        <v>226</v>
      </c>
      <c r="X6" s="106" t="s">
        <v>226</v>
      </c>
      <c r="Y6" s="107"/>
      <c r="Z6" s="114" t="s">
        <v>7</v>
      </c>
      <c r="AA6" s="115" t="s">
        <v>58</v>
      </c>
      <c r="AB6" s="116"/>
      <c r="AC6" s="116"/>
      <c r="AD6" s="116" t="s">
        <v>49</v>
      </c>
      <c r="AE6" s="116"/>
      <c r="AF6" s="116" t="s">
        <v>48</v>
      </c>
      <c r="AG6" s="116"/>
      <c r="AH6" s="116"/>
      <c r="AI6" s="116"/>
      <c r="AJ6" s="116"/>
      <c r="AK6" s="118" t="s">
        <v>123</v>
      </c>
      <c r="AL6" s="116"/>
      <c r="AM6" s="118" t="s">
        <v>60</v>
      </c>
      <c r="AN6" s="116" t="s">
        <v>124</v>
      </c>
      <c r="AO6" s="116" t="s">
        <v>49</v>
      </c>
      <c r="AP6" s="116"/>
      <c r="AQ6" s="116"/>
      <c r="AR6" s="116" t="s">
        <v>48</v>
      </c>
      <c r="AS6" s="118" t="s">
        <v>125</v>
      </c>
      <c r="AT6" s="116"/>
      <c r="AU6" s="116"/>
      <c r="AV6" s="116"/>
      <c r="AW6" s="116"/>
      <c r="AX6" s="116"/>
      <c r="AY6" s="116"/>
      <c r="AZ6" s="116"/>
      <c r="BA6" s="116"/>
      <c r="BB6" s="118" t="s">
        <v>98</v>
      </c>
      <c r="BC6" s="116" t="s">
        <v>49</v>
      </c>
      <c r="BD6" s="116" t="s">
        <v>48</v>
      </c>
      <c r="BE6" s="116"/>
      <c r="BF6" s="116" t="s">
        <v>58</v>
      </c>
      <c r="BG6" s="118" t="s">
        <v>126</v>
      </c>
      <c r="BH6" s="116" t="s">
        <v>49</v>
      </c>
      <c r="BI6" s="116"/>
      <c r="BJ6" s="116"/>
      <c r="BK6" s="117" t="s">
        <v>49</v>
      </c>
    </row>
    <row r="7" spans="1:63" ht="30" customHeight="1" x14ac:dyDescent="0.25">
      <c r="A7" s="61" t="s">
        <v>131</v>
      </c>
      <c r="B7" s="62" t="s">
        <v>132</v>
      </c>
      <c r="C7" s="63" t="s">
        <v>133</v>
      </c>
      <c r="D7" s="111" t="s">
        <v>55</v>
      </c>
      <c r="E7" s="106">
        <v>1</v>
      </c>
      <c r="F7" s="114">
        <v>65</v>
      </c>
      <c r="G7" s="107"/>
      <c r="H7" s="105">
        <v>13</v>
      </c>
      <c r="I7" s="106">
        <v>7</v>
      </c>
      <c r="J7" s="106">
        <v>6</v>
      </c>
      <c r="K7" s="112">
        <f t="shared" si="1"/>
        <v>0.35</v>
      </c>
      <c r="L7" s="113">
        <v>44</v>
      </c>
      <c r="M7" s="106">
        <v>29</v>
      </c>
      <c r="N7" s="106">
        <v>8</v>
      </c>
      <c r="O7" s="106">
        <v>7</v>
      </c>
      <c r="P7" s="104">
        <f t="shared" si="2"/>
        <v>0.21621621621621623</v>
      </c>
      <c r="Q7" s="105">
        <f t="shared" si="0"/>
        <v>38</v>
      </c>
      <c r="R7" s="106">
        <v>6</v>
      </c>
      <c r="S7" s="104">
        <f t="shared" si="3"/>
        <v>0.13636363636363635</v>
      </c>
      <c r="T7" s="105">
        <v>14.4</v>
      </c>
      <c r="U7" s="112">
        <v>0.13600000000000001</v>
      </c>
      <c r="V7" s="105" t="s">
        <v>226</v>
      </c>
      <c r="W7" s="106" t="s">
        <v>226</v>
      </c>
      <c r="X7" s="106" t="s">
        <v>226</v>
      </c>
      <c r="Y7" s="107"/>
      <c r="Z7" s="114" t="s">
        <v>18</v>
      </c>
      <c r="AA7" s="115" t="s">
        <v>48</v>
      </c>
      <c r="AB7" s="116"/>
      <c r="AC7" s="116"/>
      <c r="AD7" s="116" t="s">
        <v>49</v>
      </c>
      <c r="AE7" s="116"/>
      <c r="AF7" s="116"/>
      <c r="AG7" s="116" t="s">
        <v>49</v>
      </c>
      <c r="AH7" s="116" t="s">
        <v>49</v>
      </c>
      <c r="AI7" s="116"/>
      <c r="AJ7" s="116" t="s">
        <v>48</v>
      </c>
      <c r="AK7" s="116" t="s">
        <v>48</v>
      </c>
      <c r="AL7" s="116"/>
      <c r="AM7" s="118" t="s">
        <v>65</v>
      </c>
      <c r="AN7" s="116"/>
      <c r="AO7" s="116"/>
      <c r="AP7" s="116"/>
      <c r="AQ7" s="116" t="s">
        <v>49</v>
      </c>
      <c r="AR7" s="116" t="s">
        <v>48</v>
      </c>
      <c r="AS7" s="116" t="s">
        <v>48</v>
      </c>
      <c r="AT7" s="116"/>
      <c r="AU7" s="116"/>
      <c r="AV7" s="116"/>
      <c r="AW7" s="116" t="s">
        <v>49</v>
      </c>
      <c r="AX7" s="116"/>
      <c r="AY7" s="116" t="s">
        <v>50</v>
      </c>
      <c r="AZ7" s="116"/>
      <c r="BA7" s="116" t="s">
        <v>48</v>
      </c>
      <c r="BB7" s="116" t="s">
        <v>49</v>
      </c>
      <c r="BC7" s="116" t="s">
        <v>49</v>
      </c>
      <c r="BD7" s="116"/>
      <c r="BE7" s="116" t="s">
        <v>49</v>
      </c>
      <c r="BF7" s="116"/>
      <c r="BG7" s="116" t="s">
        <v>48</v>
      </c>
      <c r="BH7" s="116" t="s">
        <v>49</v>
      </c>
      <c r="BI7" s="116" t="s">
        <v>48</v>
      </c>
      <c r="BJ7" s="116"/>
      <c r="BK7" s="117" t="s">
        <v>66</v>
      </c>
    </row>
    <row r="8" spans="1:63" ht="30" customHeight="1" x14ac:dyDescent="0.25">
      <c r="A8" s="61" t="s">
        <v>182</v>
      </c>
      <c r="B8" s="62" t="s">
        <v>183</v>
      </c>
      <c r="C8" s="63" t="s">
        <v>158</v>
      </c>
      <c r="D8" s="111" t="s">
        <v>55</v>
      </c>
      <c r="E8" s="106">
        <v>5</v>
      </c>
      <c r="F8" s="106">
        <v>64</v>
      </c>
      <c r="G8" s="107"/>
      <c r="H8" s="105">
        <v>8</v>
      </c>
      <c r="I8" s="106">
        <v>5</v>
      </c>
      <c r="J8" s="106">
        <v>1</v>
      </c>
      <c r="K8" s="112">
        <f t="shared" si="1"/>
        <v>0.38461538461538464</v>
      </c>
      <c r="L8" s="113">
        <v>21</v>
      </c>
      <c r="M8" s="106">
        <v>14</v>
      </c>
      <c r="N8" s="106">
        <v>6</v>
      </c>
      <c r="O8" s="106">
        <v>1</v>
      </c>
      <c r="P8" s="104">
        <f t="shared" si="2"/>
        <v>0.3</v>
      </c>
      <c r="Q8" s="105">
        <f t="shared" si="0"/>
        <v>18</v>
      </c>
      <c r="R8" s="106">
        <v>3</v>
      </c>
      <c r="S8" s="104">
        <f t="shared" si="3"/>
        <v>0.14285714285714285</v>
      </c>
      <c r="T8" s="105">
        <v>17.399999999999999</v>
      </c>
      <c r="U8" s="112">
        <v>0.42899999999999999</v>
      </c>
      <c r="V8" s="105" t="s">
        <v>226</v>
      </c>
      <c r="W8" s="106" t="s">
        <v>226</v>
      </c>
      <c r="X8" s="106" t="s">
        <v>227</v>
      </c>
      <c r="Y8" s="107"/>
      <c r="Z8" s="119" t="s">
        <v>39</v>
      </c>
      <c r="AA8" s="115"/>
      <c r="AB8" s="116"/>
      <c r="AC8" s="116"/>
      <c r="AD8" s="116"/>
      <c r="AE8" s="116"/>
      <c r="AF8" s="116"/>
      <c r="AG8" s="116" t="s">
        <v>49</v>
      </c>
      <c r="AH8" s="116" t="s">
        <v>49</v>
      </c>
      <c r="AI8" s="116"/>
      <c r="AJ8" s="116"/>
      <c r="AK8" s="116" t="s">
        <v>49</v>
      </c>
      <c r="AL8" s="116"/>
      <c r="AM8" s="116" t="s">
        <v>48</v>
      </c>
      <c r="AN8" s="116"/>
      <c r="AO8" s="116" t="s">
        <v>49</v>
      </c>
      <c r="AP8" s="116"/>
      <c r="AQ8" s="116"/>
      <c r="AR8" s="116"/>
      <c r="AS8" s="116" t="s">
        <v>48</v>
      </c>
      <c r="AT8" s="116"/>
      <c r="AU8" s="116"/>
      <c r="AV8" s="116" t="s">
        <v>48</v>
      </c>
      <c r="AW8" s="116"/>
      <c r="AX8" s="116"/>
      <c r="AY8" s="116" t="s">
        <v>49</v>
      </c>
      <c r="AZ8" s="116"/>
      <c r="BA8" s="116" t="s">
        <v>49</v>
      </c>
      <c r="BB8" s="116"/>
      <c r="BC8" s="116"/>
      <c r="BD8" s="116"/>
      <c r="BE8" s="116"/>
      <c r="BF8" s="116"/>
      <c r="BG8" s="116" t="s">
        <v>49</v>
      </c>
      <c r="BH8" s="116"/>
      <c r="BI8" s="116" t="s">
        <v>48</v>
      </c>
      <c r="BJ8" s="116" t="s">
        <v>49</v>
      </c>
      <c r="BK8" s="117" t="s">
        <v>66</v>
      </c>
    </row>
    <row r="9" spans="1:63" ht="30" customHeight="1" x14ac:dyDescent="0.25">
      <c r="A9" s="61" t="s">
        <v>208</v>
      </c>
      <c r="B9" s="62" t="s">
        <v>209</v>
      </c>
      <c r="C9" s="63" t="s">
        <v>186</v>
      </c>
      <c r="D9" s="111" t="s">
        <v>55</v>
      </c>
      <c r="E9" s="106">
        <v>6</v>
      </c>
      <c r="F9" s="106">
        <v>63</v>
      </c>
      <c r="G9" s="107"/>
      <c r="H9" s="105">
        <v>8</v>
      </c>
      <c r="I9" s="106">
        <v>6</v>
      </c>
      <c r="J9" s="106">
        <v>1</v>
      </c>
      <c r="K9" s="112">
        <f t="shared" si="1"/>
        <v>0.42857142857142855</v>
      </c>
      <c r="L9" s="113">
        <v>34</v>
      </c>
      <c r="M9" s="106">
        <v>25</v>
      </c>
      <c r="N9" s="106">
        <v>8</v>
      </c>
      <c r="O9" s="106">
        <v>1</v>
      </c>
      <c r="P9" s="104">
        <f t="shared" si="2"/>
        <v>0.24242424242424243</v>
      </c>
      <c r="Q9" s="105">
        <f t="shared" si="0"/>
        <v>31</v>
      </c>
      <c r="R9" s="106">
        <v>3</v>
      </c>
      <c r="S9" s="104">
        <f t="shared" si="3"/>
        <v>8.8235294117647065E-2</v>
      </c>
      <c r="T9" s="105">
        <v>20.6</v>
      </c>
      <c r="U9" s="112">
        <v>0.55900000000000005</v>
      </c>
      <c r="V9" s="105" t="s">
        <v>226</v>
      </c>
      <c r="W9" s="106" t="s">
        <v>226</v>
      </c>
      <c r="X9" s="106" t="s">
        <v>227</v>
      </c>
      <c r="Y9" s="107"/>
      <c r="Z9" s="114" t="s">
        <v>5</v>
      </c>
      <c r="AA9" s="115" t="s">
        <v>48</v>
      </c>
      <c r="AB9" s="116" t="s">
        <v>48</v>
      </c>
      <c r="AC9" s="116"/>
      <c r="AD9" s="116" t="s">
        <v>49</v>
      </c>
      <c r="AE9" s="116" t="s">
        <v>48</v>
      </c>
      <c r="AF9" s="116"/>
      <c r="AG9" s="116" t="s">
        <v>49</v>
      </c>
      <c r="AH9" s="116"/>
      <c r="AI9" s="116"/>
      <c r="AJ9" s="116"/>
      <c r="AK9" s="116" t="s">
        <v>49</v>
      </c>
      <c r="AL9" s="116"/>
      <c r="AM9" s="118" t="s">
        <v>67</v>
      </c>
      <c r="AN9" s="116"/>
      <c r="AO9" s="116" t="s">
        <v>49</v>
      </c>
      <c r="AP9" s="116"/>
      <c r="AQ9" s="116"/>
      <c r="AR9" s="116"/>
      <c r="AS9" s="116" t="s">
        <v>48</v>
      </c>
      <c r="AT9" s="116"/>
      <c r="AU9" s="116"/>
      <c r="AV9" s="116"/>
      <c r="AW9" s="116"/>
      <c r="AX9" s="116"/>
      <c r="AY9" s="116" t="s">
        <v>49</v>
      </c>
      <c r="AZ9" s="116" t="s">
        <v>48</v>
      </c>
      <c r="BA9" s="116" t="s">
        <v>48</v>
      </c>
      <c r="BB9" s="116"/>
      <c r="BC9" s="116" t="s">
        <v>49</v>
      </c>
      <c r="BD9" s="116"/>
      <c r="BE9" s="116"/>
      <c r="BF9" s="116"/>
      <c r="BG9" s="116"/>
      <c r="BH9" s="116"/>
      <c r="BI9" s="116"/>
      <c r="BJ9" s="116"/>
      <c r="BK9" s="117" t="s">
        <v>210</v>
      </c>
    </row>
    <row r="10" spans="1:63" ht="30" customHeight="1" x14ac:dyDescent="0.25">
      <c r="A10" s="61" t="s">
        <v>140</v>
      </c>
      <c r="B10" s="62" t="s">
        <v>141</v>
      </c>
      <c r="C10" s="63" t="s">
        <v>63</v>
      </c>
      <c r="D10" s="111" t="s">
        <v>55</v>
      </c>
      <c r="E10" s="106">
        <v>6</v>
      </c>
      <c r="F10" s="106">
        <v>63</v>
      </c>
      <c r="G10" s="107"/>
      <c r="H10" s="105">
        <v>11</v>
      </c>
      <c r="I10" s="106">
        <v>6</v>
      </c>
      <c r="J10" s="106">
        <v>7</v>
      </c>
      <c r="K10" s="112">
        <f t="shared" si="1"/>
        <v>0.35294117647058826</v>
      </c>
      <c r="L10" s="113">
        <v>33</v>
      </c>
      <c r="M10" s="106">
        <v>18</v>
      </c>
      <c r="N10" s="106">
        <v>7</v>
      </c>
      <c r="O10" s="106">
        <v>8</v>
      </c>
      <c r="P10" s="104">
        <f t="shared" si="2"/>
        <v>0.28000000000000003</v>
      </c>
      <c r="Q10" s="105">
        <f t="shared" si="0"/>
        <v>25</v>
      </c>
      <c r="R10" s="106">
        <v>8</v>
      </c>
      <c r="S10" s="104">
        <f t="shared" si="3"/>
        <v>0.24242424242424243</v>
      </c>
      <c r="T10" s="105">
        <v>15.6</v>
      </c>
      <c r="U10" s="112">
        <v>0.36399999999999999</v>
      </c>
      <c r="V10" s="105" t="s">
        <v>226</v>
      </c>
      <c r="W10" s="106" t="s">
        <v>226</v>
      </c>
      <c r="X10" s="106" t="s">
        <v>226</v>
      </c>
      <c r="Y10" s="107"/>
      <c r="Z10" s="114" t="s">
        <v>7</v>
      </c>
      <c r="AA10" s="115" t="s">
        <v>48</v>
      </c>
      <c r="AB10" s="116" t="s">
        <v>48</v>
      </c>
      <c r="AC10" s="116"/>
      <c r="AD10" s="116" t="s">
        <v>49</v>
      </c>
      <c r="AE10" s="116"/>
      <c r="AF10" s="116"/>
      <c r="AG10" s="116"/>
      <c r="AH10" s="116"/>
      <c r="AI10" s="116"/>
      <c r="AJ10" s="116" t="s">
        <v>48</v>
      </c>
      <c r="AK10" s="116" t="s">
        <v>49</v>
      </c>
      <c r="AL10" s="116"/>
      <c r="AM10" s="116"/>
      <c r="AN10" s="116"/>
      <c r="AO10" s="116"/>
      <c r="AP10" s="116"/>
      <c r="AQ10" s="116" t="s">
        <v>49</v>
      </c>
      <c r="AR10" s="116" t="s">
        <v>49</v>
      </c>
      <c r="AS10" s="116" t="s">
        <v>66</v>
      </c>
      <c r="AT10" s="116"/>
      <c r="AU10" s="116"/>
      <c r="AV10" s="116" t="s">
        <v>49</v>
      </c>
      <c r="AW10" s="116"/>
      <c r="AX10" s="116"/>
      <c r="AY10" s="116"/>
      <c r="AZ10" s="116"/>
      <c r="BA10" s="116" t="s">
        <v>49</v>
      </c>
      <c r="BB10" s="116" t="s">
        <v>49</v>
      </c>
      <c r="BC10" s="116" t="s">
        <v>49</v>
      </c>
      <c r="BD10" s="116"/>
      <c r="BE10" s="116"/>
      <c r="BF10" s="116" t="s">
        <v>48</v>
      </c>
      <c r="BG10" s="116" t="s">
        <v>48</v>
      </c>
      <c r="BH10" s="116" t="s">
        <v>49</v>
      </c>
      <c r="BI10" s="116" t="s">
        <v>49</v>
      </c>
      <c r="BJ10" s="116"/>
      <c r="BK10" s="117" t="s">
        <v>49</v>
      </c>
    </row>
    <row r="11" spans="1:63" ht="30" customHeight="1" x14ac:dyDescent="0.25">
      <c r="A11" s="61" t="s">
        <v>82</v>
      </c>
      <c r="B11" s="62" t="s">
        <v>83</v>
      </c>
      <c r="C11" s="63" t="s">
        <v>84</v>
      </c>
      <c r="D11" s="111" t="s">
        <v>55</v>
      </c>
      <c r="E11" s="106">
        <v>6</v>
      </c>
      <c r="F11" s="106">
        <v>63</v>
      </c>
      <c r="G11" s="107"/>
      <c r="H11" s="105">
        <v>11</v>
      </c>
      <c r="I11" s="106">
        <v>6</v>
      </c>
      <c r="J11" s="106">
        <v>1</v>
      </c>
      <c r="K11" s="112">
        <f t="shared" si="1"/>
        <v>0.35294117647058826</v>
      </c>
      <c r="L11" s="113">
        <v>47</v>
      </c>
      <c r="M11" s="106">
        <v>35</v>
      </c>
      <c r="N11" s="106">
        <v>10</v>
      </c>
      <c r="O11" s="106">
        <v>2</v>
      </c>
      <c r="P11" s="104">
        <f t="shared" si="2"/>
        <v>0.22222222222222221</v>
      </c>
      <c r="Q11" s="105">
        <f>47-15</f>
        <v>32</v>
      </c>
      <c r="R11" s="106">
        <v>15</v>
      </c>
      <c r="S11" s="104">
        <f t="shared" si="3"/>
        <v>0.31914893617021278</v>
      </c>
      <c r="T11" s="105">
        <v>20.399999999999999</v>
      </c>
      <c r="U11" s="112">
        <v>0.27700000000000002</v>
      </c>
      <c r="V11" s="105" t="s">
        <v>226</v>
      </c>
      <c r="W11" s="106" t="s">
        <v>226</v>
      </c>
      <c r="X11" s="106" t="s">
        <v>226</v>
      </c>
      <c r="Y11" s="107"/>
      <c r="Z11" s="114" t="s">
        <v>12</v>
      </c>
      <c r="AA11" s="115" t="s">
        <v>49</v>
      </c>
      <c r="AB11" s="116" t="s">
        <v>66</v>
      </c>
      <c r="AC11" s="116"/>
      <c r="AD11" s="116" t="s">
        <v>48</v>
      </c>
      <c r="AE11" s="116"/>
      <c r="AF11" s="116"/>
      <c r="AG11" s="116" t="s">
        <v>48</v>
      </c>
      <c r="AH11" s="116" t="s">
        <v>48</v>
      </c>
      <c r="AI11" s="116"/>
      <c r="AJ11" s="116"/>
      <c r="AK11" s="116" t="s">
        <v>49</v>
      </c>
      <c r="AL11" s="116"/>
      <c r="AM11" s="118" t="s">
        <v>85</v>
      </c>
      <c r="AN11" s="116" t="s">
        <v>48</v>
      </c>
      <c r="AO11" s="116" t="s">
        <v>49</v>
      </c>
      <c r="AP11" s="116"/>
      <c r="AQ11" s="116"/>
      <c r="AR11" s="116"/>
      <c r="AS11" s="116" t="s">
        <v>49</v>
      </c>
      <c r="AT11" s="116"/>
      <c r="AU11" s="116"/>
      <c r="AV11" s="116"/>
      <c r="AW11" s="116"/>
      <c r="AX11" s="116"/>
      <c r="AY11" s="116" t="s">
        <v>48</v>
      </c>
      <c r="AZ11" s="116"/>
      <c r="BA11" s="116" t="s">
        <v>49</v>
      </c>
      <c r="BB11" s="116" t="s">
        <v>58</v>
      </c>
      <c r="BC11" s="116"/>
      <c r="BD11" s="116"/>
      <c r="BE11" s="116" t="s">
        <v>49</v>
      </c>
      <c r="BF11" s="116"/>
      <c r="BG11" s="116" t="s">
        <v>64</v>
      </c>
      <c r="BH11" s="116" t="s">
        <v>48</v>
      </c>
      <c r="BI11" s="116"/>
      <c r="BJ11" s="116"/>
      <c r="BK11" s="120" t="s">
        <v>60</v>
      </c>
    </row>
    <row r="12" spans="1:63" ht="30" customHeight="1" x14ac:dyDescent="0.25">
      <c r="A12" s="61" t="s">
        <v>70</v>
      </c>
      <c r="B12" s="62" t="s">
        <v>71</v>
      </c>
      <c r="C12" s="63" t="s">
        <v>72</v>
      </c>
      <c r="D12" s="111" t="s">
        <v>55</v>
      </c>
      <c r="E12" s="106">
        <v>6</v>
      </c>
      <c r="F12" s="106">
        <v>63</v>
      </c>
      <c r="G12" s="107"/>
      <c r="H12" s="105">
        <v>6</v>
      </c>
      <c r="I12" s="106">
        <v>5</v>
      </c>
      <c r="J12" s="106">
        <v>0</v>
      </c>
      <c r="K12" s="112">
        <f t="shared" si="1"/>
        <v>0.45454545454545453</v>
      </c>
      <c r="L12" s="113">
        <v>19</v>
      </c>
      <c r="M12" s="106">
        <v>10</v>
      </c>
      <c r="N12" s="106">
        <v>9</v>
      </c>
      <c r="O12" s="106">
        <v>0</v>
      </c>
      <c r="P12" s="104">
        <f t="shared" si="2"/>
        <v>0.47368421052631576</v>
      </c>
      <c r="Q12" s="105">
        <v>16</v>
      </c>
      <c r="R12" s="106">
        <v>3</v>
      </c>
      <c r="S12" s="104">
        <f t="shared" si="3"/>
        <v>0.15789473684210525</v>
      </c>
      <c r="T12" s="105">
        <v>17.2</v>
      </c>
      <c r="U12" s="112">
        <v>0.57899999999999996</v>
      </c>
      <c r="V12" s="105" t="s">
        <v>226</v>
      </c>
      <c r="W12" s="106" t="s">
        <v>226</v>
      </c>
      <c r="X12" s="106" t="s">
        <v>227</v>
      </c>
      <c r="Y12" s="107"/>
      <c r="Z12" s="114" t="s">
        <v>7</v>
      </c>
      <c r="AA12" s="115" t="s">
        <v>48</v>
      </c>
      <c r="AB12" s="116"/>
      <c r="AC12" s="116"/>
      <c r="AD12" s="116" t="s">
        <v>48</v>
      </c>
      <c r="AE12" s="116"/>
      <c r="AF12" s="116"/>
      <c r="AG12" s="116"/>
      <c r="AH12" s="116"/>
      <c r="AI12" s="116"/>
      <c r="AJ12" s="116"/>
      <c r="AK12" s="116" t="s">
        <v>48</v>
      </c>
      <c r="AL12" s="116"/>
      <c r="AM12" s="116" t="s">
        <v>49</v>
      </c>
      <c r="AN12" s="116"/>
      <c r="AO12" s="116" t="s">
        <v>48</v>
      </c>
      <c r="AP12" s="116"/>
      <c r="AQ12" s="116"/>
      <c r="AR12" s="116"/>
      <c r="AS12" s="116" t="s">
        <v>48</v>
      </c>
      <c r="AT12" s="116"/>
      <c r="AU12" s="116"/>
      <c r="AV12" s="116"/>
      <c r="AW12" s="116"/>
      <c r="AX12" s="116"/>
      <c r="AY12" s="116"/>
      <c r="AZ12" s="116"/>
      <c r="BA12" s="116" t="s">
        <v>48</v>
      </c>
      <c r="BB12" s="116" t="s">
        <v>49</v>
      </c>
      <c r="BC12" s="116"/>
      <c r="BD12" s="116" t="s">
        <v>48</v>
      </c>
      <c r="BE12" s="116"/>
      <c r="BF12" s="116"/>
      <c r="BG12" s="116" t="s">
        <v>49</v>
      </c>
      <c r="BH12" s="116"/>
      <c r="BI12" s="116"/>
      <c r="BJ12" s="116"/>
      <c r="BK12" s="117" t="s">
        <v>48</v>
      </c>
    </row>
    <row r="13" spans="1:63" ht="30" customHeight="1" x14ac:dyDescent="0.25">
      <c r="A13" s="61" t="s">
        <v>142</v>
      </c>
      <c r="B13" s="62" t="s">
        <v>143</v>
      </c>
      <c r="C13" s="63" t="s">
        <v>144</v>
      </c>
      <c r="D13" s="111" t="s">
        <v>55</v>
      </c>
      <c r="E13" s="106">
        <v>6</v>
      </c>
      <c r="F13" s="106">
        <v>63</v>
      </c>
      <c r="G13" s="107"/>
      <c r="H13" s="105">
        <v>6</v>
      </c>
      <c r="I13" s="106">
        <v>3</v>
      </c>
      <c r="J13" s="106">
        <v>6</v>
      </c>
      <c r="K13" s="112">
        <f t="shared" si="1"/>
        <v>0.33333333333333331</v>
      </c>
      <c r="L13" s="113">
        <v>15</v>
      </c>
      <c r="M13" s="106">
        <v>6</v>
      </c>
      <c r="N13" s="106">
        <v>3</v>
      </c>
      <c r="O13" s="106">
        <v>6</v>
      </c>
      <c r="P13" s="104">
        <f t="shared" si="2"/>
        <v>0.33333333333333331</v>
      </c>
      <c r="Q13" s="105">
        <f t="shared" ref="Q13:Q25" si="4">L13-R13</f>
        <v>8</v>
      </c>
      <c r="R13" s="106">
        <v>7</v>
      </c>
      <c r="S13" s="104">
        <f t="shared" si="3"/>
        <v>0.46666666666666667</v>
      </c>
      <c r="T13" s="105">
        <v>14.6</v>
      </c>
      <c r="U13" s="112">
        <v>0.53300000000000003</v>
      </c>
      <c r="V13" s="105" t="s">
        <v>226</v>
      </c>
      <c r="W13" s="106" t="s">
        <v>227</v>
      </c>
      <c r="X13" s="106" t="s">
        <v>227</v>
      </c>
      <c r="Y13" s="107"/>
      <c r="Z13" s="114" t="s">
        <v>27</v>
      </c>
      <c r="AA13" s="115"/>
      <c r="AB13" s="116"/>
      <c r="AC13" s="116" t="s">
        <v>49</v>
      </c>
      <c r="AD13" s="116"/>
      <c r="AE13" s="116" t="s">
        <v>49</v>
      </c>
      <c r="AF13" s="116"/>
      <c r="AG13" s="116"/>
      <c r="AH13" s="116" t="s">
        <v>49</v>
      </c>
      <c r="AI13" s="116"/>
      <c r="AJ13" s="116"/>
      <c r="AK13" s="116"/>
      <c r="AL13" s="116"/>
      <c r="AM13" s="116"/>
      <c r="AN13" s="116"/>
      <c r="AO13" s="116"/>
      <c r="AP13" s="116"/>
      <c r="AQ13" s="116"/>
      <c r="AR13" s="116"/>
      <c r="AS13" s="116" t="s">
        <v>49</v>
      </c>
      <c r="AT13" s="116"/>
      <c r="AU13" s="116"/>
      <c r="AV13" s="116"/>
      <c r="AW13" s="116"/>
      <c r="AX13" s="116"/>
      <c r="AY13" s="116"/>
      <c r="AZ13" s="116" t="s">
        <v>49</v>
      </c>
      <c r="BA13" s="116"/>
      <c r="BB13" s="116"/>
      <c r="BC13" s="116"/>
      <c r="BD13" s="116"/>
      <c r="BE13" s="116"/>
      <c r="BF13" s="116"/>
      <c r="BG13" s="116" t="s">
        <v>49</v>
      </c>
      <c r="BH13" s="116" t="s">
        <v>49</v>
      </c>
      <c r="BI13" s="116"/>
      <c r="BJ13" s="116" t="s">
        <v>49</v>
      </c>
      <c r="BK13" s="117" t="s">
        <v>49</v>
      </c>
    </row>
    <row r="14" spans="1:63" ht="30" customHeight="1" x14ac:dyDescent="0.25">
      <c r="A14" s="61" t="s">
        <v>184</v>
      </c>
      <c r="B14" s="62" t="s">
        <v>185</v>
      </c>
      <c r="C14" s="63" t="s">
        <v>186</v>
      </c>
      <c r="D14" s="111" t="s">
        <v>55</v>
      </c>
      <c r="E14" s="106">
        <v>11</v>
      </c>
      <c r="F14" s="106">
        <v>62</v>
      </c>
      <c r="G14" s="107"/>
      <c r="H14" s="105">
        <v>12</v>
      </c>
      <c r="I14" s="106">
        <v>10</v>
      </c>
      <c r="J14" s="106">
        <v>3</v>
      </c>
      <c r="K14" s="112">
        <f t="shared" si="1"/>
        <v>0.45454545454545453</v>
      </c>
      <c r="L14" s="113">
        <v>51</v>
      </c>
      <c r="M14" s="106">
        <v>32</v>
      </c>
      <c r="N14" s="106">
        <v>15</v>
      </c>
      <c r="O14" s="106">
        <v>4</v>
      </c>
      <c r="P14" s="104">
        <f t="shared" si="2"/>
        <v>0.31914893617021278</v>
      </c>
      <c r="Q14" s="105">
        <f t="shared" si="4"/>
        <v>29</v>
      </c>
      <c r="R14" s="106">
        <v>22</v>
      </c>
      <c r="S14" s="104">
        <f t="shared" si="3"/>
        <v>0.43137254901960786</v>
      </c>
      <c r="T14" s="105">
        <v>14.5</v>
      </c>
      <c r="U14" s="112">
        <v>0.51</v>
      </c>
      <c r="V14" s="105" t="s">
        <v>226</v>
      </c>
      <c r="W14" s="106" t="s">
        <v>227</v>
      </c>
      <c r="X14" s="106" t="s">
        <v>227</v>
      </c>
      <c r="Y14" s="107"/>
      <c r="Z14" s="114" t="s">
        <v>6</v>
      </c>
      <c r="AA14" s="115" t="s">
        <v>48</v>
      </c>
      <c r="AB14" s="116" t="s">
        <v>49</v>
      </c>
      <c r="AC14" s="116" t="s">
        <v>49</v>
      </c>
      <c r="AD14" s="116" t="s">
        <v>49</v>
      </c>
      <c r="AE14" s="116" t="s">
        <v>48</v>
      </c>
      <c r="AF14" s="116"/>
      <c r="AG14" s="116" t="s">
        <v>49</v>
      </c>
      <c r="AH14" s="116" t="s">
        <v>66</v>
      </c>
      <c r="AI14" s="116" t="s">
        <v>49</v>
      </c>
      <c r="AJ14" s="116" t="s">
        <v>49</v>
      </c>
      <c r="AK14" s="116"/>
      <c r="AL14" s="116" t="s">
        <v>48</v>
      </c>
      <c r="AM14" s="116"/>
      <c r="AN14" s="118" t="s">
        <v>65</v>
      </c>
      <c r="AO14" s="116" t="s">
        <v>49</v>
      </c>
      <c r="AP14" s="116"/>
      <c r="AQ14" s="116" t="s">
        <v>49</v>
      </c>
      <c r="AR14" s="116"/>
      <c r="AS14" s="116" t="s">
        <v>59</v>
      </c>
      <c r="AT14" s="116"/>
      <c r="AU14" s="116"/>
      <c r="AV14" s="116"/>
      <c r="AW14" s="116"/>
      <c r="AX14" s="116"/>
      <c r="AY14" s="116" t="s">
        <v>48</v>
      </c>
      <c r="AZ14" s="116" t="s">
        <v>66</v>
      </c>
      <c r="BA14" s="116" t="s">
        <v>49</v>
      </c>
      <c r="BB14" s="116" t="s">
        <v>49</v>
      </c>
      <c r="BC14" s="116" t="s">
        <v>66</v>
      </c>
      <c r="BD14" s="116"/>
      <c r="BE14" s="116"/>
      <c r="BF14" s="116"/>
      <c r="BG14" s="116" t="s">
        <v>48</v>
      </c>
      <c r="BH14" s="116" t="s">
        <v>49</v>
      </c>
      <c r="BI14" s="116"/>
      <c r="BJ14" s="116"/>
      <c r="BK14" s="117" t="s">
        <v>64</v>
      </c>
    </row>
    <row r="15" spans="1:63" ht="30" customHeight="1" x14ac:dyDescent="0.25">
      <c r="A15" s="61" t="s">
        <v>145</v>
      </c>
      <c r="B15" s="62" t="s">
        <v>146</v>
      </c>
      <c r="C15" s="63" t="s">
        <v>147</v>
      </c>
      <c r="D15" s="111" t="s">
        <v>55</v>
      </c>
      <c r="E15" s="106">
        <v>11</v>
      </c>
      <c r="F15" s="106">
        <v>62</v>
      </c>
      <c r="G15" s="107"/>
      <c r="H15" s="105">
        <v>11</v>
      </c>
      <c r="I15" s="106">
        <v>6</v>
      </c>
      <c r="J15" s="106">
        <v>1</v>
      </c>
      <c r="K15" s="112">
        <f t="shared" si="1"/>
        <v>0.35294117647058826</v>
      </c>
      <c r="L15" s="113">
        <v>73</v>
      </c>
      <c r="M15" s="121">
        <v>56</v>
      </c>
      <c r="N15" s="106">
        <v>15</v>
      </c>
      <c r="O15" s="106">
        <v>2</v>
      </c>
      <c r="P15" s="104">
        <f t="shared" si="2"/>
        <v>0.21126760563380281</v>
      </c>
      <c r="Q15" s="105">
        <f t="shared" si="4"/>
        <v>60</v>
      </c>
      <c r="R15" s="106">
        <v>13</v>
      </c>
      <c r="S15" s="104">
        <f t="shared" si="3"/>
        <v>0.17808219178082191</v>
      </c>
      <c r="T15" s="105">
        <v>18</v>
      </c>
      <c r="U15" s="112">
        <v>0.438</v>
      </c>
      <c r="V15" s="105" t="s">
        <v>226</v>
      </c>
      <c r="W15" s="106" t="s">
        <v>226</v>
      </c>
      <c r="X15" s="106" t="s">
        <v>227</v>
      </c>
      <c r="Y15" s="107"/>
      <c r="Z15" s="114" t="s">
        <v>8</v>
      </c>
      <c r="AA15" s="115" t="s">
        <v>58</v>
      </c>
      <c r="AB15" s="116"/>
      <c r="AC15" s="116"/>
      <c r="AD15" s="116"/>
      <c r="AE15" s="116" t="s">
        <v>58</v>
      </c>
      <c r="AF15" s="116"/>
      <c r="AG15" s="116" t="s">
        <v>48</v>
      </c>
      <c r="AH15" s="116"/>
      <c r="AI15" s="116"/>
      <c r="AJ15" s="116" t="s">
        <v>48</v>
      </c>
      <c r="AK15" s="116" t="s">
        <v>66</v>
      </c>
      <c r="AL15" s="116"/>
      <c r="AM15" s="116" t="s">
        <v>58</v>
      </c>
      <c r="AN15" s="116"/>
      <c r="AO15" s="116"/>
      <c r="AP15" s="116"/>
      <c r="AQ15" s="116"/>
      <c r="AR15" s="116" t="s">
        <v>48</v>
      </c>
      <c r="AS15" s="116" t="s">
        <v>66</v>
      </c>
      <c r="AT15" s="116"/>
      <c r="AU15" s="116"/>
      <c r="AV15" s="116"/>
      <c r="AW15" s="116" t="s">
        <v>58</v>
      </c>
      <c r="AX15" s="116"/>
      <c r="AY15" s="118" t="s">
        <v>96</v>
      </c>
      <c r="AZ15" s="116" t="s">
        <v>66</v>
      </c>
      <c r="BA15" s="116"/>
      <c r="BB15" s="116" t="s">
        <v>49</v>
      </c>
      <c r="BC15" s="116"/>
      <c r="BD15" s="116" t="s">
        <v>49</v>
      </c>
      <c r="BE15" s="116"/>
      <c r="BF15" s="116"/>
      <c r="BG15" s="118" t="s">
        <v>148</v>
      </c>
      <c r="BH15" s="116" t="s">
        <v>48</v>
      </c>
      <c r="BI15" s="116"/>
      <c r="BJ15" s="116" t="s">
        <v>64</v>
      </c>
      <c r="BK15" s="117" t="s">
        <v>77</v>
      </c>
    </row>
    <row r="16" spans="1:63" ht="30" customHeight="1" x14ac:dyDescent="0.25">
      <c r="A16" s="61" t="s">
        <v>193</v>
      </c>
      <c r="B16" s="62" t="s">
        <v>194</v>
      </c>
      <c r="C16" s="63" t="s">
        <v>195</v>
      </c>
      <c r="D16" s="111" t="s">
        <v>55</v>
      </c>
      <c r="E16" s="106">
        <v>11</v>
      </c>
      <c r="F16" s="106">
        <v>62</v>
      </c>
      <c r="G16" s="107"/>
      <c r="H16" s="105">
        <v>12</v>
      </c>
      <c r="I16" s="106">
        <v>8</v>
      </c>
      <c r="J16" s="106">
        <v>0</v>
      </c>
      <c r="K16" s="112">
        <f t="shared" si="1"/>
        <v>0.4</v>
      </c>
      <c r="L16" s="113">
        <v>25</v>
      </c>
      <c r="M16" s="106">
        <v>16</v>
      </c>
      <c r="N16" s="106">
        <v>9</v>
      </c>
      <c r="O16" s="106">
        <v>0</v>
      </c>
      <c r="P16" s="104">
        <f t="shared" si="2"/>
        <v>0.36</v>
      </c>
      <c r="Q16" s="105">
        <f t="shared" si="4"/>
        <v>14</v>
      </c>
      <c r="R16" s="106">
        <v>11</v>
      </c>
      <c r="S16" s="104">
        <f t="shared" si="3"/>
        <v>0.44</v>
      </c>
      <c r="T16" s="105">
        <v>13.9</v>
      </c>
      <c r="U16" s="112">
        <v>0.48</v>
      </c>
      <c r="V16" s="105" t="s">
        <v>226</v>
      </c>
      <c r="W16" s="106" t="s">
        <v>227</v>
      </c>
      <c r="X16" s="106" t="s">
        <v>227</v>
      </c>
      <c r="Y16" s="107"/>
      <c r="Z16" s="114" t="s">
        <v>19</v>
      </c>
      <c r="AA16" s="115" t="s">
        <v>48</v>
      </c>
      <c r="AB16" s="116" t="s">
        <v>49</v>
      </c>
      <c r="AC16" s="116" t="s">
        <v>49</v>
      </c>
      <c r="AD16" s="116" t="s">
        <v>49</v>
      </c>
      <c r="AE16" s="116" t="s">
        <v>49</v>
      </c>
      <c r="AF16" s="116"/>
      <c r="AG16" s="116"/>
      <c r="AH16" s="116"/>
      <c r="AI16" s="116"/>
      <c r="AJ16" s="116" t="s">
        <v>49</v>
      </c>
      <c r="AK16" s="116" t="s">
        <v>49</v>
      </c>
      <c r="AL16" s="116"/>
      <c r="AM16" s="116"/>
      <c r="AN16" s="116" t="s">
        <v>49</v>
      </c>
      <c r="AO16" s="116"/>
      <c r="AP16" s="116"/>
      <c r="AQ16" s="116"/>
      <c r="AR16" s="116" t="s">
        <v>49</v>
      </c>
      <c r="AS16" s="116" t="s">
        <v>48</v>
      </c>
      <c r="AT16" s="116"/>
      <c r="AU16" s="116" t="s">
        <v>49</v>
      </c>
      <c r="AV16" s="116"/>
      <c r="AW16" s="116"/>
      <c r="AX16" s="116"/>
      <c r="AY16" s="116" t="s">
        <v>48</v>
      </c>
      <c r="AZ16" s="116"/>
      <c r="BA16" s="116"/>
      <c r="BB16" s="116" t="s">
        <v>49</v>
      </c>
      <c r="BC16" s="116" t="s">
        <v>49</v>
      </c>
      <c r="BD16" s="116"/>
      <c r="BE16" s="116" t="s">
        <v>48</v>
      </c>
      <c r="BF16" s="116" t="s">
        <v>49</v>
      </c>
      <c r="BG16" s="116" t="s">
        <v>49</v>
      </c>
      <c r="BH16" s="116" t="s">
        <v>49</v>
      </c>
      <c r="BI16" s="116" t="s">
        <v>49</v>
      </c>
      <c r="BJ16" s="116"/>
      <c r="BK16" s="117" t="s">
        <v>48</v>
      </c>
    </row>
    <row r="17" spans="1:63" ht="30" customHeight="1" x14ac:dyDescent="0.25">
      <c r="A17" s="61" t="s">
        <v>61</v>
      </c>
      <c r="B17" s="62" t="s">
        <v>62</v>
      </c>
      <c r="C17" s="63" t="s">
        <v>63</v>
      </c>
      <c r="D17" s="111" t="s">
        <v>55</v>
      </c>
      <c r="E17" s="106">
        <v>14</v>
      </c>
      <c r="F17" s="106">
        <v>61</v>
      </c>
      <c r="G17" s="107"/>
      <c r="H17" s="105">
        <v>12</v>
      </c>
      <c r="I17" s="106">
        <v>9</v>
      </c>
      <c r="J17" s="106">
        <v>3</v>
      </c>
      <c r="K17" s="112">
        <f t="shared" si="1"/>
        <v>0.42857142857142855</v>
      </c>
      <c r="L17" s="113">
        <v>73</v>
      </c>
      <c r="M17" s="106">
        <v>54</v>
      </c>
      <c r="N17" s="106">
        <v>14</v>
      </c>
      <c r="O17" s="106">
        <v>5</v>
      </c>
      <c r="P17" s="104">
        <f t="shared" si="2"/>
        <v>0.20588235294117646</v>
      </c>
      <c r="Q17" s="105">
        <f t="shared" si="4"/>
        <v>52</v>
      </c>
      <c r="R17" s="106">
        <v>21</v>
      </c>
      <c r="S17" s="104">
        <f t="shared" si="3"/>
        <v>0.28767123287671231</v>
      </c>
      <c r="T17" s="105">
        <v>16.8</v>
      </c>
      <c r="U17" s="112">
        <v>0.53400000000000003</v>
      </c>
      <c r="V17" s="105" t="s">
        <v>226</v>
      </c>
      <c r="W17" s="106" t="s">
        <v>226</v>
      </c>
      <c r="X17" s="106" t="s">
        <v>227</v>
      </c>
      <c r="Y17" s="107"/>
      <c r="Z17" s="114" t="s">
        <v>8</v>
      </c>
      <c r="AA17" s="115"/>
      <c r="AB17" s="116" t="s">
        <v>48</v>
      </c>
      <c r="AC17" s="116"/>
      <c r="AD17" s="116"/>
      <c r="AE17" s="116"/>
      <c r="AF17" s="116" t="s">
        <v>49</v>
      </c>
      <c r="AG17" s="116" t="s">
        <v>49</v>
      </c>
      <c r="AH17" s="116" t="s">
        <v>58</v>
      </c>
      <c r="AI17" s="116" t="s">
        <v>49</v>
      </c>
      <c r="AJ17" s="116"/>
      <c r="AK17" s="116" t="s">
        <v>49</v>
      </c>
      <c r="AL17" s="116"/>
      <c r="AM17" s="116" t="s">
        <v>58</v>
      </c>
      <c r="AN17" s="116" t="s">
        <v>49</v>
      </c>
      <c r="AO17" s="116" t="s">
        <v>49</v>
      </c>
      <c r="AP17" s="116"/>
      <c r="AQ17" s="116"/>
      <c r="AR17" s="116" t="s">
        <v>49</v>
      </c>
      <c r="AS17" s="116" t="s">
        <v>64</v>
      </c>
      <c r="AT17" s="116"/>
      <c r="AU17" s="116"/>
      <c r="AV17" s="116"/>
      <c r="AW17" s="116" t="s">
        <v>49</v>
      </c>
      <c r="AX17" s="116"/>
      <c r="AY17" s="118" t="s">
        <v>65</v>
      </c>
      <c r="AZ17" s="116" t="s">
        <v>48</v>
      </c>
      <c r="BA17" s="116"/>
      <c r="BB17" s="116" t="s">
        <v>48</v>
      </c>
      <c r="BC17" s="116" t="s">
        <v>48</v>
      </c>
      <c r="BD17" s="116" t="s">
        <v>66</v>
      </c>
      <c r="BE17" s="116"/>
      <c r="BF17" s="116" t="s">
        <v>49</v>
      </c>
      <c r="BG17" s="118" t="s">
        <v>67</v>
      </c>
      <c r="BH17" s="116" t="s">
        <v>68</v>
      </c>
      <c r="BI17" s="116"/>
      <c r="BJ17" s="116"/>
      <c r="BK17" s="120" t="s">
        <v>69</v>
      </c>
    </row>
    <row r="18" spans="1:63" ht="30" customHeight="1" x14ac:dyDescent="0.25">
      <c r="A18" s="61" t="s">
        <v>149</v>
      </c>
      <c r="B18" s="62" t="s">
        <v>150</v>
      </c>
      <c r="C18" s="63" t="s">
        <v>151</v>
      </c>
      <c r="D18" s="111" t="s">
        <v>55</v>
      </c>
      <c r="E18" s="106">
        <v>14</v>
      </c>
      <c r="F18" s="106">
        <v>61</v>
      </c>
      <c r="G18" s="107"/>
      <c r="H18" s="105">
        <v>8</v>
      </c>
      <c r="I18" s="106">
        <v>8</v>
      </c>
      <c r="J18" s="106">
        <v>2</v>
      </c>
      <c r="K18" s="112">
        <f t="shared" si="1"/>
        <v>0.5</v>
      </c>
      <c r="L18" s="113">
        <v>28</v>
      </c>
      <c r="M18" s="106">
        <v>17</v>
      </c>
      <c r="N18" s="106">
        <v>9</v>
      </c>
      <c r="O18" s="106">
        <v>2</v>
      </c>
      <c r="P18" s="104">
        <f t="shared" si="2"/>
        <v>0.34615384615384615</v>
      </c>
      <c r="Q18" s="105">
        <f t="shared" si="4"/>
        <v>16</v>
      </c>
      <c r="R18" s="106">
        <v>12</v>
      </c>
      <c r="S18" s="104">
        <f t="shared" si="3"/>
        <v>0.42857142857142855</v>
      </c>
      <c r="T18" s="105">
        <v>13.6</v>
      </c>
      <c r="U18" s="112">
        <v>0.5</v>
      </c>
      <c r="V18" s="105" t="s">
        <v>227</v>
      </c>
      <c r="W18" s="106" t="s">
        <v>227</v>
      </c>
      <c r="X18" s="106" t="s">
        <v>227</v>
      </c>
      <c r="Y18" s="107"/>
      <c r="Z18" s="114" t="s">
        <v>6</v>
      </c>
      <c r="AA18" s="115"/>
      <c r="AB18" s="116" t="s">
        <v>48</v>
      </c>
      <c r="AC18" s="116"/>
      <c r="AD18" s="116"/>
      <c r="AE18" s="116"/>
      <c r="AF18" s="116"/>
      <c r="AG18" s="116" t="s">
        <v>49</v>
      </c>
      <c r="AH18" s="116" t="s">
        <v>49</v>
      </c>
      <c r="AI18" s="116"/>
      <c r="AJ18" s="116"/>
      <c r="AK18" s="116"/>
      <c r="AL18" s="116"/>
      <c r="AM18" s="116" t="s">
        <v>77</v>
      </c>
      <c r="AN18" s="116"/>
      <c r="AO18" s="116"/>
      <c r="AP18" s="116"/>
      <c r="AQ18" s="116" t="s">
        <v>49</v>
      </c>
      <c r="AR18" s="116" t="s">
        <v>50</v>
      </c>
      <c r="AS18" s="116" t="s">
        <v>49</v>
      </c>
      <c r="AT18" s="116" t="s">
        <v>49</v>
      </c>
      <c r="AU18" s="116" t="s">
        <v>49</v>
      </c>
      <c r="AV18" s="116"/>
      <c r="AW18" s="116"/>
      <c r="AX18" s="116"/>
      <c r="AY18" s="116"/>
      <c r="AZ18" s="116"/>
      <c r="BA18" s="116" t="s">
        <v>49</v>
      </c>
      <c r="BB18" s="116" t="s">
        <v>49</v>
      </c>
      <c r="BC18" s="116"/>
      <c r="BD18" s="116"/>
      <c r="BE18" s="116" t="s">
        <v>49</v>
      </c>
      <c r="BF18" s="116" t="s">
        <v>49</v>
      </c>
      <c r="BG18" s="116" t="s">
        <v>58</v>
      </c>
      <c r="BH18" s="116"/>
      <c r="BI18" s="116"/>
      <c r="BJ18" s="116" t="s">
        <v>48</v>
      </c>
      <c r="BK18" s="117" t="s">
        <v>48</v>
      </c>
    </row>
    <row r="19" spans="1:63" ht="30" customHeight="1" x14ac:dyDescent="0.25">
      <c r="A19" s="61" t="s">
        <v>196</v>
      </c>
      <c r="B19" s="62" t="s">
        <v>197</v>
      </c>
      <c r="C19" s="63" t="s">
        <v>101</v>
      </c>
      <c r="D19" s="111" t="s">
        <v>55</v>
      </c>
      <c r="E19" s="106">
        <v>14</v>
      </c>
      <c r="F19" s="106">
        <v>61</v>
      </c>
      <c r="G19" s="107"/>
      <c r="H19" s="105">
        <v>15</v>
      </c>
      <c r="I19" s="106">
        <v>11</v>
      </c>
      <c r="J19" s="106">
        <v>5</v>
      </c>
      <c r="K19" s="112">
        <f t="shared" si="1"/>
        <v>0.42307692307692307</v>
      </c>
      <c r="L19" s="113">
        <v>48</v>
      </c>
      <c r="M19" s="106">
        <v>28</v>
      </c>
      <c r="N19" s="106">
        <v>14</v>
      </c>
      <c r="O19" s="106">
        <v>6</v>
      </c>
      <c r="P19" s="104">
        <f t="shared" si="2"/>
        <v>0.33333333333333331</v>
      </c>
      <c r="Q19" s="105">
        <f t="shared" si="4"/>
        <v>26</v>
      </c>
      <c r="R19" s="106">
        <v>22</v>
      </c>
      <c r="S19" s="104">
        <f t="shared" si="3"/>
        <v>0.45833333333333331</v>
      </c>
      <c r="T19" s="105">
        <v>11.4</v>
      </c>
      <c r="U19" s="112">
        <v>0.39600000000000002</v>
      </c>
      <c r="V19" s="105" t="s">
        <v>226</v>
      </c>
      <c r="W19" s="106" t="s">
        <v>227</v>
      </c>
      <c r="X19" s="106" t="s">
        <v>227</v>
      </c>
      <c r="Y19" s="107"/>
      <c r="Z19" s="119" t="s">
        <v>39</v>
      </c>
      <c r="AA19" s="115" t="s">
        <v>48</v>
      </c>
      <c r="AB19" s="116" t="s">
        <v>50</v>
      </c>
      <c r="AC19" s="116"/>
      <c r="AD19" s="116" t="s">
        <v>49</v>
      </c>
      <c r="AE19" s="116" t="s">
        <v>49</v>
      </c>
      <c r="AF19" s="116" t="s">
        <v>49</v>
      </c>
      <c r="AG19" s="116" t="s">
        <v>49</v>
      </c>
      <c r="AH19" s="116" t="s">
        <v>49</v>
      </c>
      <c r="AI19" s="116" t="s">
        <v>49</v>
      </c>
      <c r="AJ19" s="116" t="s">
        <v>49</v>
      </c>
      <c r="AK19" s="116" t="s">
        <v>48</v>
      </c>
      <c r="AL19" s="122"/>
      <c r="AM19" s="116" t="s">
        <v>58</v>
      </c>
      <c r="AN19" s="116" t="s">
        <v>49</v>
      </c>
      <c r="AO19" s="116"/>
      <c r="AP19" s="116"/>
      <c r="AQ19" s="116" t="s">
        <v>49</v>
      </c>
      <c r="AR19" s="116" t="s">
        <v>49</v>
      </c>
      <c r="AS19" s="116" t="s">
        <v>58</v>
      </c>
      <c r="AT19" s="116" t="s">
        <v>49</v>
      </c>
      <c r="AU19" s="116"/>
      <c r="AV19" s="116" t="s">
        <v>59</v>
      </c>
      <c r="AW19" s="116"/>
      <c r="AX19" s="116"/>
      <c r="AY19" s="116" t="s">
        <v>48</v>
      </c>
      <c r="AZ19" s="116"/>
      <c r="BA19" s="116" t="s">
        <v>48</v>
      </c>
      <c r="BB19" s="116" t="s">
        <v>49</v>
      </c>
      <c r="BC19" s="116" t="s">
        <v>49</v>
      </c>
      <c r="BD19" s="116"/>
      <c r="BE19" s="116"/>
      <c r="BF19" s="116"/>
      <c r="BG19" s="116" t="s">
        <v>66</v>
      </c>
      <c r="BH19" s="116" t="s">
        <v>49</v>
      </c>
      <c r="BI19" s="116" t="s">
        <v>48</v>
      </c>
      <c r="BJ19" s="116" t="s">
        <v>49</v>
      </c>
      <c r="BK19" s="117" t="s">
        <v>48</v>
      </c>
    </row>
    <row r="20" spans="1:63" ht="30" customHeight="1" x14ac:dyDescent="0.25">
      <c r="A20" s="61" t="s">
        <v>52</v>
      </c>
      <c r="B20" s="62" t="s">
        <v>53</v>
      </c>
      <c r="C20" s="63" t="s">
        <v>56</v>
      </c>
      <c r="D20" s="111" t="s">
        <v>55</v>
      </c>
      <c r="E20" s="106">
        <v>14</v>
      </c>
      <c r="F20" s="106">
        <v>61</v>
      </c>
      <c r="G20" s="107"/>
      <c r="H20" s="105">
        <v>10</v>
      </c>
      <c r="I20" s="106">
        <v>6</v>
      </c>
      <c r="J20" s="106">
        <v>0</v>
      </c>
      <c r="K20" s="112">
        <f t="shared" si="1"/>
        <v>0.375</v>
      </c>
      <c r="L20" s="113">
        <v>38</v>
      </c>
      <c r="M20" s="106">
        <v>27</v>
      </c>
      <c r="N20" s="106">
        <v>11</v>
      </c>
      <c r="O20" s="106">
        <v>0</v>
      </c>
      <c r="P20" s="104">
        <f t="shared" si="2"/>
        <v>0.28947368421052633</v>
      </c>
      <c r="Q20" s="105">
        <f t="shared" si="4"/>
        <v>17</v>
      </c>
      <c r="R20" s="106">
        <v>21</v>
      </c>
      <c r="S20" s="104">
        <f t="shared" si="3"/>
        <v>0.55263157894736847</v>
      </c>
      <c r="T20" s="105">
        <v>9.4</v>
      </c>
      <c r="U20" s="112">
        <v>0.57899999999999996</v>
      </c>
      <c r="V20" s="105" t="s">
        <v>226</v>
      </c>
      <c r="W20" s="106" t="s">
        <v>227</v>
      </c>
      <c r="X20" s="106" t="s">
        <v>227</v>
      </c>
      <c r="Y20" s="107"/>
      <c r="Z20" s="114" t="s">
        <v>13</v>
      </c>
      <c r="AA20" s="115"/>
      <c r="AB20" s="116" t="s">
        <v>57</v>
      </c>
      <c r="AC20" s="116" t="s">
        <v>48</v>
      </c>
      <c r="AD20" s="116"/>
      <c r="AE20" s="116" t="s">
        <v>49</v>
      </c>
      <c r="AF20" s="116"/>
      <c r="AG20" s="116"/>
      <c r="AH20" s="116" t="s">
        <v>50</v>
      </c>
      <c r="AI20" s="116"/>
      <c r="AJ20" s="116" t="s">
        <v>58</v>
      </c>
      <c r="AK20" s="116" t="s">
        <v>48</v>
      </c>
      <c r="AL20" s="116" t="s">
        <v>49</v>
      </c>
      <c r="AM20" s="116"/>
      <c r="AN20" s="116"/>
      <c r="AO20" s="116"/>
      <c r="AP20" s="116"/>
      <c r="AQ20" s="116" t="s">
        <v>49</v>
      </c>
      <c r="AR20" s="116"/>
      <c r="AS20" s="116" t="s">
        <v>49</v>
      </c>
      <c r="AT20" s="116"/>
      <c r="AU20" s="116"/>
      <c r="AV20" s="116"/>
      <c r="AW20" s="116"/>
      <c r="AX20" s="116"/>
      <c r="AY20" s="116" t="s">
        <v>48</v>
      </c>
      <c r="AZ20" s="116" t="s">
        <v>58</v>
      </c>
      <c r="BA20" s="116" t="s">
        <v>58</v>
      </c>
      <c r="BB20" s="116" t="s">
        <v>59</v>
      </c>
      <c r="BC20" s="116"/>
      <c r="BD20" s="116"/>
      <c r="BE20" s="116"/>
      <c r="BF20" s="116" t="s">
        <v>49</v>
      </c>
      <c r="BG20" s="116" t="s">
        <v>48</v>
      </c>
      <c r="BH20" s="116"/>
      <c r="BI20" s="116"/>
      <c r="BJ20" s="116"/>
      <c r="BK20" s="120" t="s">
        <v>60</v>
      </c>
    </row>
    <row r="21" spans="1:63" ht="30" customHeight="1" x14ac:dyDescent="0.25">
      <c r="A21" s="61" t="s">
        <v>127</v>
      </c>
      <c r="B21" s="62" t="s">
        <v>128</v>
      </c>
      <c r="C21" s="63" t="s">
        <v>129</v>
      </c>
      <c r="D21" s="111" t="s">
        <v>55</v>
      </c>
      <c r="E21" s="106">
        <v>14</v>
      </c>
      <c r="F21" s="106">
        <v>61</v>
      </c>
      <c r="G21" s="107"/>
      <c r="H21" s="105">
        <v>10</v>
      </c>
      <c r="I21" s="106">
        <v>6</v>
      </c>
      <c r="J21" s="106">
        <v>5</v>
      </c>
      <c r="K21" s="112">
        <f t="shared" si="1"/>
        <v>0.375</v>
      </c>
      <c r="L21" s="113">
        <v>51</v>
      </c>
      <c r="M21" s="106">
        <v>37</v>
      </c>
      <c r="N21" s="106">
        <v>7</v>
      </c>
      <c r="O21" s="106">
        <v>7</v>
      </c>
      <c r="P21" s="104">
        <f t="shared" si="2"/>
        <v>0.15909090909090909</v>
      </c>
      <c r="Q21" s="105">
        <f t="shared" si="4"/>
        <v>39</v>
      </c>
      <c r="R21" s="106">
        <v>12</v>
      </c>
      <c r="S21" s="104">
        <f t="shared" si="3"/>
        <v>0.23529411764705882</v>
      </c>
      <c r="T21" s="105">
        <v>19.899999999999999</v>
      </c>
      <c r="U21" s="112">
        <v>0.35299999999999998</v>
      </c>
      <c r="V21" s="105" t="s">
        <v>226</v>
      </c>
      <c r="W21" s="106" t="s">
        <v>226</v>
      </c>
      <c r="X21" s="106" t="s">
        <v>226</v>
      </c>
      <c r="Y21" s="107"/>
      <c r="Z21" s="114" t="s">
        <v>8</v>
      </c>
      <c r="AA21" s="115"/>
      <c r="AB21" s="116" t="s">
        <v>49</v>
      </c>
      <c r="AC21" s="116"/>
      <c r="AD21" s="116"/>
      <c r="AE21" s="116" t="s">
        <v>49</v>
      </c>
      <c r="AF21" s="116"/>
      <c r="AG21" s="116" t="s">
        <v>48</v>
      </c>
      <c r="AH21" s="116"/>
      <c r="AI21" s="116" t="s">
        <v>49</v>
      </c>
      <c r="AJ21" s="116"/>
      <c r="AK21" s="116" t="s">
        <v>58</v>
      </c>
      <c r="AL21" s="116"/>
      <c r="AM21" s="116" t="s">
        <v>58</v>
      </c>
      <c r="AN21" s="116"/>
      <c r="AO21" s="116"/>
      <c r="AP21" s="116" t="s">
        <v>49</v>
      </c>
      <c r="AQ21" s="116"/>
      <c r="AR21" s="116" t="s">
        <v>49</v>
      </c>
      <c r="AS21" s="116" t="s">
        <v>49</v>
      </c>
      <c r="AT21" s="116"/>
      <c r="AU21" s="116" t="s">
        <v>49</v>
      </c>
      <c r="AV21" s="116"/>
      <c r="AW21" s="116"/>
      <c r="AX21" s="116"/>
      <c r="AY21" s="116"/>
      <c r="AZ21" s="116"/>
      <c r="BA21" s="116"/>
      <c r="BB21" s="116" t="s">
        <v>49</v>
      </c>
      <c r="BC21" s="116"/>
      <c r="BD21" s="116"/>
      <c r="BE21" s="116"/>
      <c r="BF21" s="116"/>
      <c r="BG21" s="118" t="s">
        <v>103</v>
      </c>
      <c r="BH21" s="116" t="s">
        <v>48</v>
      </c>
      <c r="BI21" s="116" t="s">
        <v>58</v>
      </c>
      <c r="BJ21" s="116" t="s">
        <v>49</v>
      </c>
      <c r="BK21" s="120" t="s">
        <v>130</v>
      </c>
    </row>
    <row r="22" spans="1:63" ht="30" customHeight="1" x14ac:dyDescent="0.25">
      <c r="A22" s="61" t="s">
        <v>172</v>
      </c>
      <c r="B22" s="62" t="s">
        <v>173</v>
      </c>
      <c r="C22" s="63" t="s">
        <v>154</v>
      </c>
      <c r="D22" s="111" t="s">
        <v>55</v>
      </c>
      <c r="E22" s="106">
        <v>14</v>
      </c>
      <c r="F22" s="106">
        <v>61</v>
      </c>
      <c r="G22" s="107"/>
      <c r="H22" s="105">
        <v>9</v>
      </c>
      <c r="I22" s="106">
        <v>7</v>
      </c>
      <c r="J22" s="106">
        <v>1</v>
      </c>
      <c r="K22" s="112">
        <f t="shared" si="1"/>
        <v>0.4375</v>
      </c>
      <c r="L22" s="113">
        <v>82</v>
      </c>
      <c r="M22" s="106">
        <v>62</v>
      </c>
      <c r="N22" s="106">
        <v>19</v>
      </c>
      <c r="O22" s="106">
        <v>1</v>
      </c>
      <c r="P22" s="104">
        <f t="shared" si="2"/>
        <v>0.23456790123456789</v>
      </c>
      <c r="Q22" s="105">
        <f t="shared" si="4"/>
        <v>67</v>
      </c>
      <c r="R22" s="106">
        <v>15</v>
      </c>
      <c r="S22" s="104">
        <f t="shared" si="3"/>
        <v>0.18292682926829268</v>
      </c>
      <c r="T22" s="105">
        <v>19.100000000000001</v>
      </c>
      <c r="U22" s="112">
        <v>0.23200000000000001</v>
      </c>
      <c r="V22" s="105" t="s">
        <v>226</v>
      </c>
      <c r="W22" s="106" t="s">
        <v>226</v>
      </c>
      <c r="X22" s="106" t="s">
        <v>226</v>
      </c>
      <c r="Y22" s="107"/>
      <c r="Z22" s="114" t="s">
        <v>8</v>
      </c>
      <c r="AA22" s="115"/>
      <c r="AB22" s="116"/>
      <c r="AC22" s="116"/>
      <c r="AD22" s="116" t="s">
        <v>50</v>
      </c>
      <c r="AE22" s="116"/>
      <c r="AF22" s="116"/>
      <c r="AG22" s="118" t="s">
        <v>65</v>
      </c>
      <c r="AH22" s="116"/>
      <c r="AI22" s="116"/>
      <c r="AJ22" s="116" t="s">
        <v>48</v>
      </c>
      <c r="AK22" s="118" t="s">
        <v>174</v>
      </c>
      <c r="AL22" s="116"/>
      <c r="AM22" s="116" t="s">
        <v>64</v>
      </c>
      <c r="AN22" s="116" t="s">
        <v>58</v>
      </c>
      <c r="AO22" s="116" t="s">
        <v>58</v>
      </c>
      <c r="AP22" s="116"/>
      <c r="AQ22" s="116" t="s">
        <v>48</v>
      </c>
      <c r="AR22" s="116"/>
      <c r="AS22" s="118" t="s">
        <v>102</v>
      </c>
      <c r="AT22" s="116"/>
      <c r="AU22" s="116"/>
      <c r="AV22" s="116"/>
      <c r="AW22" s="116"/>
      <c r="AX22" s="116"/>
      <c r="AY22" s="116" t="s">
        <v>49</v>
      </c>
      <c r="AZ22" s="116"/>
      <c r="BA22" s="116" t="s">
        <v>59</v>
      </c>
      <c r="BB22" s="116" t="s">
        <v>58</v>
      </c>
      <c r="BC22" s="116"/>
      <c r="BD22" s="116" t="s">
        <v>49</v>
      </c>
      <c r="BE22" s="116" t="s">
        <v>49</v>
      </c>
      <c r="BF22" s="116"/>
      <c r="BG22" s="118" t="s">
        <v>175</v>
      </c>
      <c r="BH22" s="116"/>
      <c r="BI22" s="116"/>
      <c r="BJ22" s="116"/>
      <c r="BK22" s="120" t="s">
        <v>176</v>
      </c>
    </row>
    <row r="23" spans="1:63" ht="30" customHeight="1" x14ac:dyDescent="0.25">
      <c r="A23" s="61" t="s">
        <v>205</v>
      </c>
      <c r="B23" s="62" t="s">
        <v>206</v>
      </c>
      <c r="C23" s="63" t="s">
        <v>207</v>
      </c>
      <c r="D23" s="111" t="s">
        <v>55</v>
      </c>
      <c r="E23" s="106">
        <v>20</v>
      </c>
      <c r="F23" s="106">
        <v>60</v>
      </c>
      <c r="G23" s="107"/>
      <c r="H23" s="105">
        <v>4</v>
      </c>
      <c r="I23" s="106">
        <v>3</v>
      </c>
      <c r="J23" s="106">
        <v>0</v>
      </c>
      <c r="K23" s="112">
        <f t="shared" si="1"/>
        <v>0.42857142857142855</v>
      </c>
      <c r="L23" s="113">
        <v>27</v>
      </c>
      <c r="M23" s="106">
        <v>16</v>
      </c>
      <c r="N23" s="106">
        <v>11</v>
      </c>
      <c r="O23" s="106">
        <v>0</v>
      </c>
      <c r="P23" s="104">
        <f t="shared" si="2"/>
        <v>0.40740740740740738</v>
      </c>
      <c r="Q23" s="105">
        <f t="shared" si="4"/>
        <v>16</v>
      </c>
      <c r="R23" s="106">
        <v>11</v>
      </c>
      <c r="S23" s="104">
        <f t="shared" si="3"/>
        <v>0.40740740740740738</v>
      </c>
      <c r="T23" s="105">
        <v>16.3</v>
      </c>
      <c r="U23" s="112">
        <v>0.185</v>
      </c>
      <c r="V23" s="105" t="s">
        <v>226</v>
      </c>
      <c r="W23" s="106" t="s">
        <v>227</v>
      </c>
      <c r="X23" s="106" t="s">
        <v>226</v>
      </c>
      <c r="Y23" s="107"/>
      <c r="Z23" s="114" t="s">
        <v>7</v>
      </c>
      <c r="AA23" s="115"/>
      <c r="AB23" s="116"/>
      <c r="AC23" s="116"/>
      <c r="AD23" s="116"/>
      <c r="AE23" s="116"/>
      <c r="AF23" s="116"/>
      <c r="AG23" s="116"/>
      <c r="AH23" s="116"/>
      <c r="AI23" s="116"/>
      <c r="AJ23" s="116"/>
      <c r="AK23" s="116"/>
      <c r="AL23" s="116"/>
      <c r="AM23" s="116"/>
      <c r="AN23" s="116"/>
      <c r="AO23" s="116" t="s">
        <v>48</v>
      </c>
      <c r="AP23" s="116"/>
      <c r="AQ23" s="116"/>
      <c r="AR23" s="116"/>
      <c r="AS23" s="118" t="s">
        <v>202</v>
      </c>
      <c r="AT23" s="116"/>
      <c r="AU23" s="116"/>
      <c r="AV23" s="116"/>
      <c r="AW23" s="116"/>
      <c r="AX23" s="116"/>
      <c r="AY23" s="116" t="s">
        <v>48</v>
      </c>
      <c r="AZ23" s="116"/>
      <c r="BA23" s="116" t="s">
        <v>77</v>
      </c>
      <c r="BB23" s="116" t="s">
        <v>66</v>
      </c>
      <c r="BC23" s="116"/>
      <c r="BD23" s="116"/>
      <c r="BE23" s="116"/>
      <c r="BF23" s="116"/>
      <c r="BG23" s="116" t="s">
        <v>58</v>
      </c>
      <c r="BH23" s="116"/>
      <c r="BI23" s="116"/>
      <c r="BJ23" s="116"/>
      <c r="BK23" s="117" t="s">
        <v>155</v>
      </c>
    </row>
    <row r="24" spans="1:63" ht="30" customHeight="1" x14ac:dyDescent="0.25">
      <c r="A24" s="61" t="s">
        <v>177</v>
      </c>
      <c r="B24" s="62" t="s">
        <v>178</v>
      </c>
      <c r="C24" s="63" t="s">
        <v>158</v>
      </c>
      <c r="D24" s="111" t="s">
        <v>55</v>
      </c>
      <c r="E24" s="106">
        <v>20</v>
      </c>
      <c r="F24" s="106">
        <v>60</v>
      </c>
      <c r="G24" s="107"/>
      <c r="H24" s="105">
        <v>10</v>
      </c>
      <c r="I24" s="106">
        <v>13</v>
      </c>
      <c r="J24" s="106">
        <v>1</v>
      </c>
      <c r="K24" s="112">
        <f t="shared" si="1"/>
        <v>0.56521739130434778</v>
      </c>
      <c r="L24" s="113">
        <v>54</v>
      </c>
      <c r="M24" s="106">
        <v>29</v>
      </c>
      <c r="N24" s="106">
        <v>22</v>
      </c>
      <c r="O24" s="106">
        <v>3</v>
      </c>
      <c r="P24" s="104">
        <f t="shared" si="2"/>
        <v>0.43137254901960786</v>
      </c>
      <c r="Q24" s="105">
        <f t="shared" si="4"/>
        <v>31</v>
      </c>
      <c r="R24" s="106">
        <v>23</v>
      </c>
      <c r="S24" s="104">
        <f t="shared" si="3"/>
        <v>0.42592592592592593</v>
      </c>
      <c r="T24" s="105">
        <v>13.2</v>
      </c>
      <c r="U24" s="112">
        <v>0.57399999999999995</v>
      </c>
      <c r="V24" s="105" t="s">
        <v>227</v>
      </c>
      <c r="W24" s="106" t="s">
        <v>227</v>
      </c>
      <c r="X24" s="106" t="s">
        <v>227</v>
      </c>
      <c r="Y24" s="107"/>
      <c r="Z24" s="119" t="s">
        <v>11</v>
      </c>
      <c r="AA24" s="115"/>
      <c r="AB24" s="116" t="s">
        <v>49</v>
      </c>
      <c r="AC24" s="116"/>
      <c r="AD24" s="116" t="s">
        <v>49</v>
      </c>
      <c r="AE24" s="116" t="s">
        <v>49</v>
      </c>
      <c r="AF24" s="116" t="s">
        <v>49</v>
      </c>
      <c r="AG24" s="116" t="s">
        <v>49</v>
      </c>
      <c r="AH24" s="116"/>
      <c r="AI24" s="116" t="s">
        <v>49</v>
      </c>
      <c r="AJ24" s="116"/>
      <c r="AK24" s="116" t="s">
        <v>66</v>
      </c>
      <c r="AL24" s="116"/>
      <c r="AM24" s="116" t="s">
        <v>66</v>
      </c>
      <c r="AN24" s="116" t="s">
        <v>66</v>
      </c>
      <c r="AO24" s="116" t="s">
        <v>49</v>
      </c>
      <c r="AP24" s="116"/>
      <c r="AQ24" s="116"/>
      <c r="AR24" s="116" t="s">
        <v>48</v>
      </c>
      <c r="AS24" s="116" t="s">
        <v>49</v>
      </c>
      <c r="AT24" s="116"/>
      <c r="AU24" s="116"/>
      <c r="AV24" s="116"/>
      <c r="AW24" s="116"/>
      <c r="AX24" s="116"/>
      <c r="AY24" s="116" t="s">
        <v>66</v>
      </c>
      <c r="AZ24" s="116"/>
      <c r="BA24" s="116" t="s">
        <v>48</v>
      </c>
      <c r="BB24" s="118" t="s">
        <v>85</v>
      </c>
      <c r="BC24" s="116" t="s">
        <v>58</v>
      </c>
      <c r="BD24" s="116" t="s">
        <v>49</v>
      </c>
      <c r="BE24" s="116" t="s">
        <v>49</v>
      </c>
      <c r="BF24" s="116" t="s">
        <v>49</v>
      </c>
      <c r="BG24" s="116" t="s">
        <v>58</v>
      </c>
      <c r="BH24" s="116"/>
      <c r="BI24" s="116" t="s">
        <v>58</v>
      </c>
      <c r="BJ24" s="116" t="s">
        <v>49</v>
      </c>
      <c r="BK24" s="117" t="s">
        <v>58</v>
      </c>
    </row>
    <row r="25" spans="1:63" ht="30" customHeight="1" x14ac:dyDescent="0.25">
      <c r="A25" s="61" t="s">
        <v>179</v>
      </c>
      <c r="B25" s="62" t="s">
        <v>180</v>
      </c>
      <c r="C25" s="63" t="s">
        <v>181</v>
      </c>
      <c r="D25" s="111" t="s">
        <v>55</v>
      </c>
      <c r="E25" s="106">
        <v>20</v>
      </c>
      <c r="F25" s="106">
        <v>60</v>
      </c>
      <c r="G25" s="107"/>
      <c r="H25" s="105">
        <v>14</v>
      </c>
      <c r="I25" s="106">
        <v>8</v>
      </c>
      <c r="J25" s="106">
        <v>1</v>
      </c>
      <c r="K25" s="112">
        <f t="shared" si="1"/>
        <v>0.36363636363636365</v>
      </c>
      <c r="L25" s="113">
        <v>64</v>
      </c>
      <c r="M25" s="106">
        <v>53</v>
      </c>
      <c r="N25" s="106">
        <v>10</v>
      </c>
      <c r="O25" s="106">
        <v>1</v>
      </c>
      <c r="P25" s="104">
        <f t="shared" si="2"/>
        <v>0.15873015873015872</v>
      </c>
      <c r="Q25" s="105">
        <f t="shared" si="4"/>
        <v>49</v>
      </c>
      <c r="R25" s="106">
        <v>15</v>
      </c>
      <c r="S25" s="104">
        <f t="shared" si="3"/>
        <v>0.234375</v>
      </c>
      <c r="T25" s="105">
        <v>17.600000000000001</v>
      </c>
      <c r="U25" s="112">
        <v>0.313</v>
      </c>
      <c r="V25" s="105" t="s">
        <v>226</v>
      </c>
      <c r="W25" s="106" t="s">
        <v>226</v>
      </c>
      <c r="X25" s="106" t="s">
        <v>226</v>
      </c>
      <c r="Y25" s="107"/>
      <c r="Z25" s="114" t="s">
        <v>12</v>
      </c>
      <c r="AA25" s="115" t="s">
        <v>48</v>
      </c>
      <c r="AB25" s="116" t="s">
        <v>48</v>
      </c>
      <c r="AC25" s="116"/>
      <c r="AD25" s="116"/>
      <c r="AE25" s="116" t="s">
        <v>49</v>
      </c>
      <c r="AF25" s="116"/>
      <c r="AG25" s="116"/>
      <c r="AH25" s="116" t="s">
        <v>49</v>
      </c>
      <c r="AI25" s="116"/>
      <c r="AJ25" s="118" t="s">
        <v>85</v>
      </c>
      <c r="AK25" s="116" t="s">
        <v>58</v>
      </c>
      <c r="AL25" s="116"/>
      <c r="AM25" s="118" t="s">
        <v>102</v>
      </c>
      <c r="AN25" s="116" t="s">
        <v>64</v>
      </c>
      <c r="AO25" s="116" t="s">
        <v>49</v>
      </c>
      <c r="AP25" s="116"/>
      <c r="AQ25" s="116"/>
      <c r="AR25" s="116"/>
      <c r="AS25" s="116" t="s">
        <v>49</v>
      </c>
      <c r="AT25" s="116" t="s">
        <v>49</v>
      </c>
      <c r="AU25" s="116"/>
      <c r="AV25" s="116"/>
      <c r="AW25" s="116"/>
      <c r="AX25" s="116"/>
      <c r="AY25" s="118" t="s">
        <v>97</v>
      </c>
      <c r="AZ25" s="116" t="s">
        <v>49</v>
      </c>
      <c r="BA25" s="116" t="s">
        <v>49</v>
      </c>
      <c r="BB25" s="116" t="s">
        <v>58</v>
      </c>
      <c r="BC25" s="116" t="s">
        <v>49</v>
      </c>
      <c r="BD25" s="116"/>
      <c r="BE25" s="116" t="s">
        <v>49</v>
      </c>
      <c r="BF25" s="116" t="s">
        <v>49</v>
      </c>
      <c r="BG25" s="116" t="s">
        <v>48</v>
      </c>
      <c r="BH25" s="116" t="s">
        <v>66</v>
      </c>
      <c r="BI25" s="116" t="s">
        <v>49</v>
      </c>
      <c r="BJ25" s="116"/>
      <c r="BK25" s="117" t="s">
        <v>58</v>
      </c>
    </row>
    <row r="26" spans="1:63" ht="30" customHeight="1" x14ac:dyDescent="0.25">
      <c r="A26" s="61" t="s">
        <v>46</v>
      </c>
      <c r="B26" s="62" t="s">
        <v>45</v>
      </c>
      <c r="C26" s="63" t="s">
        <v>47</v>
      </c>
      <c r="D26" s="111" t="s">
        <v>55</v>
      </c>
      <c r="E26" s="106">
        <v>20</v>
      </c>
      <c r="F26" s="106">
        <v>60</v>
      </c>
      <c r="G26" s="107"/>
      <c r="H26" s="105">
        <v>5</v>
      </c>
      <c r="I26" s="106">
        <v>4</v>
      </c>
      <c r="J26" s="106">
        <v>0</v>
      </c>
      <c r="K26" s="112">
        <f t="shared" si="1"/>
        <v>0.44444444444444442</v>
      </c>
      <c r="L26" s="113">
        <v>15</v>
      </c>
      <c r="M26" s="106">
        <v>10</v>
      </c>
      <c r="N26" s="106">
        <v>5</v>
      </c>
      <c r="O26" s="106">
        <v>0</v>
      </c>
      <c r="P26" s="104">
        <f t="shared" si="2"/>
        <v>0.33333333333333331</v>
      </c>
      <c r="Q26" s="105">
        <v>6</v>
      </c>
      <c r="R26" s="106">
        <v>9</v>
      </c>
      <c r="S26" s="104">
        <f t="shared" si="3"/>
        <v>0.6</v>
      </c>
      <c r="T26" s="105">
        <v>8.6</v>
      </c>
      <c r="U26" s="112">
        <v>0.4</v>
      </c>
      <c r="V26" s="105" t="s">
        <v>226</v>
      </c>
      <c r="W26" s="106" t="s">
        <v>227</v>
      </c>
      <c r="X26" s="106" t="s">
        <v>227</v>
      </c>
      <c r="Y26" s="107"/>
      <c r="Z26" s="114" t="s">
        <v>27</v>
      </c>
      <c r="AA26" s="115"/>
      <c r="AB26" s="116" t="s">
        <v>48</v>
      </c>
      <c r="AC26" s="116"/>
      <c r="AD26" s="116"/>
      <c r="AE26" s="116"/>
      <c r="AF26" s="116"/>
      <c r="AG26" s="116"/>
      <c r="AH26" s="116"/>
      <c r="AI26" s="116"/>
      <c r="AJ26" s="116"/>
      <c r="AK26" s="116" t="s">
        <v>48</v>
      </c>
      <c r="AL26" s="116"/>
      <c r="AM26" s="116"/>
      <c r="AN26" s="116"/>
      <c r="AO26" s="116"/>
      <c r="AP26" s="116"/>
      <c r="AQ26" s="116"/>
      <c r="AR26" s="116"/>
      <c r="AS26" s="116" t="s">
        <v>48</v>
      </c>
      <c r="AT26" s="116" t="s">
        <v>49</v>
      </c>
      <c r="AU26" s="116"/>
      <c r="AV26" s="116"/>
      <c r="AW26" s="116"/>
      <c r="AX26" s="116"/>
      <c r="AY26" s="116"/>
      <c r="AZ26" s="123" t="s">
        <v>48</v>
      </c>
      <c r="BA26" s="116" t="s">
        <v>49</v>
      </c>
      <c r="BB26" s="116"/>
      <c r="BC26" s="116" t="s">
        <v>50</v>
      </c>
      <c r="BD26" s="116"/>
      <c r="BE26" s="116"/>
      <c r="BF26" s="116"/>
      <c r="BG26" s="116"/>
      <c r="BH26" s="116"/>
      <c r="BI26" s="116"/>
      <c r="BJ26" s="116" t="s">
        <v>49</v>
      </c>
      <c r="BK26" s="117" t="s">
        <v>48</v>
      </c>
    </row>
    <row r="27" spans="1:63" ht="30" customHeight="1" x14ac:dyDescent="0.25">
      <c r="A27" s="61" t="s">
        <v>211</v>
      </c>
      <c r="B27" s="62" t="s">
        <v>212</v>
      </c>
      <c r="C27" s="63" t="s">
        <v>213</v>
      </c>
      <c r="D27" s="111" t="s">
        <v>55</v>
      </c>
      <c r="E27" s="106">
        <v>20</v>
      </c>
      <c r="F27" s="106">
        <v>60</v>
      </c>
      <c r="G27" s="107"/>
      <c r="H27" s="105">
        <v>7</v>
      </c>
      <c r="I27" s="106">
        <v>4</v>
      </c>
      <c r="J27" s="106">
        <v>0</v>
      </c>
      <c r="K27" s="112">
        <f t="shared" si="1"/>
        <v>0.36363636363636365</v>
      </c>
      <c r="L27" s="113">
        <v>42</v>
      </c>
      <c r="M27" s="106">
        <v>32</v>
      </c>
      <c r="N27" s="106">
        <v>10</v>
      </c>
      <c r="O27" s="106">
        <v>0</v>
      </c>
      <c r="P27" s="104">
        <f t="shared" si="2"/>
        <v>0.23809523809523808</v>
      </c>
      <c r="Q27" s="105">
        <f t="shared" ref="Q27:Q32" si="5">L27-R27</f>
        <v>30</v>
      </c>
      <c r="R27" s="106">
        <v>12</v>
      </c>
      <c r="S27" s="104">
        <f t="shared" si="3"/>
        <v>0.2857142857142857</v>
      </c>
      <c r="T27" s="105">
        <v>16.8</v>
      </c>
      <c r="U27" s="112">
        <v>0.23799999999999999</v>
      </c>
      <c r="V27" s="105" t="s">
        <v>226</v>
      </c>
      <c r="W27" s="106" t="s">
        <v>226</v>
      </c>
      <c r="X27" s="106" t="s">
        <v>226</v>
      </c>
      <c r="Y27" s="107"/>
      <c r="Z27" s="114" t="s">
        <v>19</v>
      </c>
      <c r="AA27" s="115" t="s">
        <v>48</v>
      </c>
      <c r="AB27" s="116"/>
      <c r="AC27" s="116"/>
      <c r="AD27" s="116"/>
      <c r="AE27" s="116"/>
      <c r="AF27" s="116"/>
      <c r="AG27" s="116"/>
      <c r="AH27" s="116"/>
      <c r="AI27" s="116"/>
      <c r="AJ27" s="116"/>
      <c r="AK27" s="116" t="s">
        <v>58</v>
      </c>
      <c r="AL27" s="116"/>
      <c r="AM27" s="118" t="s">
        <v>214</v>
      </c>
      <c r="AN27" s="116"/>
      <c r="AO27" s="116"/>
      <c r="AP27" s="116"/>
      <c r="AQ27" s="116"/>
      <c r="AR27" s="116"/>
      <c r="AS27" s="118" t="s">
        <v>65</v>
      </c>
      <c r="AT27" s="116"/>
      <c r="AU27" s="116"/>
      <c r="AV27" s="116"/>
      <c r="AW27" s="116"/>
      <c r="AX27" s="116"/>
      <c r="AY27" s="116"/>
      <c r="AZ27" s="116"/>
      <c r="BA27" s="116" t="s">
        <v>66</v>
      </c>
      <c r="BB27" s="116" t="s">
        <v>49</v>
      </c>
      <c r="BC27" s="116"/>
      <c r="BD27" s="116"/>
      <c r="BE27" s="116" t="s">
        <v>49</v>
      </c>
      <c r="BF27" s="116" t="s">
        <v>119</v>
      </c>
      <c r="BG27" s="116" t="s">
        <v>49</v>
      </c>
      <c r="BH27" s="116"/>
      <c r="BI27" s="116" t="s">
        <v>59</v>
      </c>
      <c r="BJ27" s="116"/>
      <c r="BK27" s="120" t="s">
        <v>80</v>
      </c>
    </row>
    <row r="28" spans="1:63" ht="30" customHeight="1" x14ac:dyDescent="0.25">
      <c r="A28" s="61" t="s">
        <v>160</v>
      </c>
      <c r="B28" s="62" t="s">
        <v>161</v>
      </c>
      <c r="C28" s="63" t="s">
        <v>162</v>
      </c>
      <c r="D28" s="111" t="s">
        <v>55</v>
      </c>
      <c r="E28" s="106">
        <v>20</v>
      </c>
      <c r="F28" s="106">
        <v>60</v>
      </c>
      <c r="G28" s="107"/>
      <c r="H28" s="105">
        <v>9</v>
      </c>
      <c r="I28" s="106">
        <v>6</v>
      </c>
      <c r="J28" s="106">
        <v>2</v>
      </c>
      <c r="K28" s="112">
        <f t="shared" si="1"/>
        <v>0.4</v>
      </c>
      <c r="L28" s="113">
        <v>26</v>
      </c>
      <c r="M28" s="106">
        <v>18</v>
      </c>
      <c r="N28" s="106">
        <v>6</v>
      </c>
      <c r="O28" s="106">
        <v>2</v>
      </c>
      <c r="P28" s="104">
        <f t="shared" si="2"/>
        <v>0.25</v>
      </c>
      <c r="Q28" s="105">
        <f t="shared" si="5"/>
        <v>22</v>
      </c>
      <c r="R28" s="106">
        <v>4</v>
      </c>
      <c r="S28" s="104">
        <f t="shared" si="3"/>
        <v>0.15384615384615385</v>
      </c>
      <c r="T28" s="105">
        <v>17.5</v>
      </c>
      <c r="U28" s="112">
        <v>0.46200000000000002</v>
      </c>
      <c r="V28" s="105" t="s">
        <v>226</v>
      </c>
      <c r="W28" s="106" t="s">
        <v>226</v>
      </c>
      <c r="X28" s="106" t="s">
        <v>227</v>
      </c>
      <c r="Y28" s="107"/>
      <c r="Z28" s="114" t="s">
        <v>5</v>
      </c>
      <c r="AA28" s="115" t="s">
        <v>48</v>
      </c>
      <c r="AB28" s="116" t="s">
        <v>48</v>
      </c>
      <c r="AC28" s="116"/>
      <c r="AD28" s="116"/>
      <c r="AE28" s="116"/>
      <c r="AF28" s="116" t="s">
        <v>49</v>
      </c>
      <c r="AG28" s="116" t="s">
        <v>49</v>
      </c>
      <c r="AH28" s="116"/>
      <c r="AI28" s="116"/>
      <c r="AJ28" s="116"/>
      <c r="AK28" s="116" t="s">
        <v>48</v>
      </c>
      <c r="AL28" s="116"/>
      <c r="AM28" s="116" t="s">
        <v>48</v>
      </c>
      <c r="AN28" s="116" t="s">
        <v>49</v>
      </c>
      <c r="AO28" s="116"/>
      <c r="AP28" s="116"/>
      <c r="AQ28" s="116" t="s">
        <v>49</v>
      </c>
      <c r="AR28" s="116"/>
      <c r="AS28" s="116" t="s">
        <v>66</v>
      </c>
      <c r="AT28" s="116"/>
      <c r="AU28" s="116"/>
      <c r="AV28" s="116" t="s">
        <v>49</v>
      </c>
      <c r="AW28" s="116"/>
      <c r="AX28" s="116"/>
      <c r="AY28" s="116"/>
      <c r="AZ28" s="116"/>
      <c r="BA28" s="116"/>
      <c r="BB28" s="116" t="s">
        <v>49</v>
      </c>
      <c r="BC28" s="116" t="s">
        <v>49</v>
      </c>
      <c r="BD28" s="116"/>
      <c r="BE28" s="116" t="s">
        <v>49</v>
      </c>
      <c r="BF28" s="116"/>
      <c r="BG28" s="116" t="s">
        <v>49</v>
      </c>
      <c r="BH28" s="116"/>
      <c r="BI28" s="116"/>
      <c r="BJ28" s="116"/>
      <c r="BK28" s="117" t="s">
        <v>58</v>
      </c>
    </row>
    <row r="29" spans="1:63" ht="30" customHeight="1" x14ac:dyDescent="0.25">
      <c r="A29" s="61" t="s">
        <v>200</v>
      </c>
      <c r="B29" s="62" t="s">
        <v>201</v>
      </c>
      <c r="C29" s="63" t="s">
        <v>101</v>
      </c>
      <c r="D29" s="111" t="s">
        <v>55</v>
      </c>
      <c r="E29" s="106">
        <v>20</v>
      </c>
      <c r="F29" s="106">
        <v>60</v>
      </c>
      <c r="G29" s="107"/>
      <c r="H29" s="105">
        <v>10</v>
      </c>
      <c r="I29" s="106">
        <v>5</v>
      </c>
      <c r="J29" s="106">
        <v>2</v>
      </c>
      <c r="K29" s="112">
        <f t="shared" si="1"/>
        <v>0.33333333333333331</v>
      </c>
      <c r="L29" s="113">
        <v>48</v>
      </c>
      <c r="M29" s="106">
        <v>39</v>
      </c>
      <c r="N29" s="106">
        <v>6</v>
      </c>
      <c r="O29" s="106">
        <v>3</v>
      </c>
      <c r="P29" s="104">
        <f t="shared" si="2"/>
        <v>0.13333333333333333</v>
      </c>
      <c r="Q29" s="105">
        <f t="shared" si="5"/>
        <v>36</v>
      </c>
      <c r="R29" s="106">
        <v>12</v>
      </c>
      <c r="S29" s="104">
        <f t="shared" si="3"/>
        <v>0.25</v>
      </c>
      <c r="T29" s="105">
        <v>18.8</v>
      </c>
      <c r="U29" s="112">
        <v>0.25</v>
      </c>
      <c r="V29" s="105" t="s">
        <v>226</v>
      </c>
      <c r="W29" s="106" t="s">
        <v>226</v>
      </c>
      <c r="X29" s="106" t="s">
        <v>226</v>
      </c>
      <c r="Y29" s="107"/>
      <c r="Z29" s="114" t="s">
        <v>5</v>
      </c>
      <c r="AA29" s="115" t="s">
        <v>49</v>
      </c>
      <c r="AB29" s="116" t="s">
        <v>48</v>
      </c>
      <c r="AC29" s="116"/>
      <c r="AD29" s="116"/>
      <c r="AE29" s="116"/>
      <c r="AF29" s="116"/>
      <c r="AG29" s="116"/>
      <c r="AH29" s="116"/>
      <c r="AI29" s="116"/>
      <c r="AJ29" s="116" t="s">
        <v>48</v>
      </c>
      <c r="AK29" s="118" t="s">
        <v>202</v>
      </c>
      <c r="AL29" s="116"/>
      <c r="AM29" s="116" t="s">
        <v>48</v>
      </c>
      <c r="AN29" s="116"/>
      <c r="AO29" s="116" t="s">
        <v>49</v>
      </c>
      <c r="AP29" s="116"/>
      <c r="AQ29" s="116"/>
      <c r="AR29" s="116"/>
      <c r="AS29" s="116"/>
      <c r="AT29" s="116"/>
      <c r="AU29" s="116" t="s">
        <v>49</v>
      </c>
      <c r="AV29" s="116"/>
      <c r="AW29" s="116" t="s">
        <v>48</v>
      </c>
      <c r="AX29" s="116"/>
      <c r="AY29" s="116"/>
      <c r="AZ29" s="116" t="s">
        <v>49</v>
      </c>
      <c r="BA29" s="116" t="s">
        <v>49</v>
      </c>
      <c r="BB29" s="116"/>
      <c r="BC29" s="116"/>
      <c r="BD29" s="116"/>
      <c r="BE29" s="116"/>
      <c r="BF29" s="116" t="s">
        <v>49</v>
      </c>
      <c r="BG29" s="116" t="s">
        <v>48</v>
      </c>
      <c r="BH29" s="116" t="s">
        <v>58</v>
      </c>
      <c r="BI29" s="116" t="s">
        <v>49</v>
      </c>
      <c r="BJ29" s="116"/>
      <c r="BK29" s="120" t="s">
        <v>203</v>
      </c>
    </row>
    <row r="30" spans="1:63" ht="30" customHeight="1" x14ac:dyDescent="0.25">
      <c r="A30" s="61" t="s">
        <v>169</v>
      </c>
      <c r="B30" s="62" t="s">
        <v>170</v>
      </c>
      <c r="C30" s="63" t="s">
        <v>171</v>
      </c>
      <c r="D30" s="111" t="s">
        <v>55</v>
      </c>
      <c r="E30" s="106">
        <v>20</v>
      </c>
      <c r="F30" s="106">
        <v>60</v>
      </c>
      <c r="G30" s="107"/>
      <c r="H30" s="105">
        <v>4</v>
      </c>
      <c r="I30" s="106">
        <v>3</v>
      </c>
      <c r="J30" s="106">
        <v>0</v>
      </c>
      <c r="K30" s="112">
        <f t="shared" si="1"/>
        <v>0.42857142857142855</v>
      </c>
      <c r="L30" s="113">
        <v>10</v>
      </c>
      <c r="M30" s="106">
        <v>5</v>
      </c>
      <c r="N30" s="106">
        <v>5</v>
      </c>
      <c r="O30" s="106">
        <v>0</v>
      </c>
      <c r="P30" s="104">
        <f t="shared" si="2"/>
        <v>0.5</v>
      </c>
      <c r="Q30" s="105">
        <f t="shared" si="5"/>
        <v>6</v>
      </c>
      <c r="R30" s="106">
        <v>4</v>
      </c>
      <c r="S30" s="104">
        <f t="shared" si="3"/>
        <v>0.4</v>
      </c>
      <c r="T30" s="105">
        <v>12.5</v>
      </c>
      <c r="U30" s="112">
        <v>0.5</v>
      </c>
      <c r="V30" s="105" t="s">
        <v>226</v>
      </c>
      <c r="W30" s="106" t="s">
        <v>227</v>
      </c>
      <c r="X30" s="106" t="s">
        <v>227</v>
      </c>
      <c r="Y30" s="107"/>
      <c r="Z30" s="114" t="s">
        <v>6</v>
      </c>
      <c r="AA30" s="115"/>
      <c r="AB30" s="116"/>
      <c r="AC30" s="116"/>
      <c r="AD30" s="116"/>
      <c r="AE30" s="116"/>
      <c r="AF30" s="116"/>
      <c r="AG30" s="116"/>
      <c r="AH30" s="116"/>
      <c r="AI30" s="116" t="s">
        <v>48</v>
      </c>
      <c r="AJ30" s="116"/>
      <c r="AK30" s="116" t="s">
        <v>49</v>
      </c>
      <c r="AL30" s="116"/>
      <c r="AM30" s="116" t="s">
        <v>48</v>
      </c>
      <c r="AN30" s="116"/>
      <c r="AO30" s="116"/>
      <c r="AP30" s="116"/>
      <c r="AQ30" s="116"/>
      <c r="AR30" s="116"/>
      <c r="AS30" s="116"/>
      <c r="AT30" s="116" t="s">
        <v>48</v>
      </c>
      <c r="AU30" s="116" t="s">
        <v>49</v>
      </c>
      <c r="AV30" s="116"/>
      <c r="AW30" s="116"/>
      <c r="AX30" s="116"/>
      <c r="AY30" s="116"/>
      <c r="AZ30" s="116"/>
      <c r="BA30" s="116"/>
      <c r="BB30" s="116"/>
      <c r="BC30" s="116"/>
      <c r="BD30" s="116"/>
      <c r="BE30" s="116"/>
      <c r="BF30" s="116"/>
      <c r="BG30" s="116"/>
      <c r="BH30" s="116" t="s">
        <v>49</v>
      </c>
      <c r="BI30" s="116"/>
      <c r="BJ30" s="116"/>
      <c r="BK30" s="117" t="s">
        <v>49</v>
      </c>
    </row>
    <row r="31" spans="1:63" ht="30" customHeight="1" x14ac:dyDescent="0.25">
      <c r="A31" s="61" t="s">
        <v>187</v>
      </c>
      <c r="B31" s="62" t="s">
        <v>188</v>
      </c>
      <c r="C31" s="63" t="s">
        <v>189</v>
      </c>
      <c r="D31" s="111" t="s">
        <v>55</v>
      </c>
      <c r="E31" s="106">
        <v>20</v>
      </c>
      <c r="F31" s="106">
        <v>60</v>
      </c>
      <c r="G31" s="107"/>
      <c r="H31" s="105">
        <v>11</v>
      </c>
      <c r="I31" s="106">
        <v>11</v>
      </c>
      <c r="J31" s="106">
        <v>3</v>
      </c>
      <c r="K31" s="112">
        <f t="shared" si="1"/>
        <v>0.5</v>
      </c>
      <c r="L31" s="113">
        <v>32</v>
      </c>
      <c r="M31" s="106">
        <v>16</v>
      </c>
      <c r="N31" s="106">
        <v>12</v>
      </c>
      <c r="O31" s="106">
        <v>4</v>
      </c>
      <c r="P31" s="104">
        <f t="shared" si="2"/>
        <v>0.42857142857142855</v>
      </c>
      <c r="Q31" s="105">
        <f t="shared" si="5"/>
        <v>17</v>
      </c>
      <c r="R31" s="106">
        <v>15</v>
      </c>
      <c r="S31" s="104">
        <f t="shared" si="3"/>
        <v>0.46875</v>
      </c>
      <c r="T31" s="105">
        <v>12.8</v>
      </c>
      <c r="U31" s="112">
        <v>0.438</v>
      </c>
      <c r="V31" s="105" t="s">
        <v>227</v>
      </c>
      <c r="W31" s="106" t="s">
        <v>227</v>
      </c>
      <c r="X31" s="106" t="s">
        <v>227</v>
      </c>
      <c r="Y31" s="107"/>
      <c r="Z31" s="114" t="s">
        <v>27</v>
      </c>
      <c r="AA31" s="115"/>
      <c r="AB31" s="116" t="s">
        <v>49</v>
      </c>
      <c r="AC31" s="116"/>
      <c r="AD31" s="116" t="s">
        <v>49</v>
      </c>
      <c r="AE31" s="116"/>
      <c r="AF31" s="116" t="s">
        <v>49</v>
      </c>
      <c r="AG31" s="116" t="s">
        <v>48</v>
      </c>
      <c r="AH31" s="116"/>
      <c r="AI31" s="116"/>
      <c r="AJ31" s="116" t="s">
        <v>49</v>
      </c>
      <c r="AK31" s="116" t="s">
        <v>49</v>
      </c>
      <c r="AL31" s="116"/>
      <c r="AM31" s="116" t="s">
        <v>48</v>
      </c>
      <c r="AN31" s="116" t="s">
        <v>48</v>
      </c>
      <c r="AO31" s="116" t="s">
        <v>49</v>
      </c>
      <c r="AP31" s="116"/>
      <c r="AQ31" s="116" t="s">
        <v>49</v>
      </c>
      <c r="AR31" s="116"/>
      <c r="AS31" s="116"/>
      <c r="AT31" s="116" t="s">
        <v>49</v>
      </c>
      <c r="AU31" s="116" t="s">
        <v>49</v>
      </c>
      <c r="AV31" s="116"/>
      <c r="AW31" s="116" t="s">
        <v>49</v>
      </c>
      <c r="AX31" s="116"/>
      <c r="AY31" s="116" t="s">
        <v>49</v>
      </c>
      <c r="AZ31" s="116" t="s">
        <v>49</v>
      </c>
      <c r="BA31" s="116"/>
      <c r="BB31" s="116" t="s">
        <v>49</v>
      </c>
      <c r="BC31" s="116" t="s">
        <v>49</v>
      </c>
      <c r="BD31" s="116"/>
      <c r="BE31" s="116" t="s">
        <v>49</v>
      </c>
      <c r="BF31" s="116"/>
      <c r="BG31" s="116" t="s">
        <v>49</v>
      </c>
      <c r="BH31" s="116" t="s">
        <v>49</v>
      </c>
      <c r="BI31" s="116"/>
      <c r="BJ31" s="116" t="s">
        <v>49</v>
      </c>
      <c r="BK31" s="117" t="s">
        <v>66</v>
      </c>
    </row>
    <row r="32" spans="1:63" ht="30" customHeight="1" x14ac:dyDescent="0.25">
      <c r="A32" s="61" t="s">
        <v>163</v>
      </c>
      <c r="B32" s="62" t="s">
        <v>164</v>
      </c>
      <c r="C32" s="63" t="s">
        <v>154</v>
      </c>
      <c r="D32" s="111" t="s">
        <v>55</v>
      </c>
      <c r="E32" s="106">
        <v>20</v>
      </c>
      <c r="F32" s="106">
        <v>60</v>
      </c>
      <c r="G32" s="107"/>
      <c r="H32" s="105">
        <v>11</v>
      </c>
      <c r="I32" s="106">
        <v>8</v>
      </c>
      <c r="J32" s="106">
        <v>3</v>
      </c>
      <c r="K32" s="112">
        <f t="shared" si="1"/>
        <v>0.42105263157894735</v>
      </c>
      <c r="L32" s="113">
        <v>33</v>
      </c>
      <c r="M32" s="106">
        <v>17</v>
      </c>
      <c r="N32" s="106">
        <v>13</v>
      </c>
      <c r="O32" s="106">
        <v>3</v>
      </c>
      <c r="P32" s="104">
        <f t="shared" si="2"/>
        <v>0.43333333333333335</v>
      </c>
      <c r="Q32" s="105">
        <f t="shared" si="5"/>
        <v>23</v>
      </c>
      <c r="R32" s="106">
        <v>10</v>
      </c>
      <c r="S32" s="104">
        <f t="shared" si="3"/>
        <v>0.30303030303030304</v>
      </c>
      <c r="T32" s="105">
        <v>15.6</v>
      </c>
      <c r="U32" s="112">
        <v>0.182</v>
      </c>
      <c r="V32" s="105" t="s">
        <v>226</v>
      </c>
      <c r="W32" s="106" t="s">
        <v>226</v>
      </c>
      <c r="X32" s="106" t="s">
        <v>226</v>
      </c>
      <c r="Y32" s="107"/>
      <c r="Z32" s="114" t="s">
        <v>12</v>
      </c>
      <c r="AA32" s="115" t="s">
        <v>49</v>
      </c>
      <c r="AB32" s="116" t="s">
        <v>49</v>
      </c>
      <c r="AC32" s="116"/>
      <c r="AD32" s="116"/>
      <c r="AE32" s="116"/>
      <c r="AF32" s="116"/>
      <c r="AG32" s="116" t="s">
        <v>58</v>
      </c>
      <c r="AH32" s="116" t="s">
        <v>49</v>
      </c>
      <c r="AI32" s="116"/>
      <c r="AJ32" s="116"/>
      <c r="AK32" s="116" t="s">
        <v>49</v>
      </c>
      <c r="AL32" s="116"/>
      <c r="AM32" s="116" t="s">
        <v>48</v>
      </c>
      <c r="AN32" s="116"/>
      <c r="AO32" s="116" t="s">
        <v>49</v>
      </c>
      <c r="AP32" s="116"/>
      <c r="AQ32" s="116"/>
      <c r="AR32" s="116"/>
      <c r="AS32" s="116" t="s">
        <v>49</v>
      </c>
      <c r="AT32" s="116"/>
      <c r="AU32" s="116"/>
      <c r="AV32" s="116"/>
      <c r="AW32" s="116"/>
      <c r="AX32" s="116"/>
      <c r="AY32" s="116" t="s">
        <v>48</v>
      </c>
      <c r="AZ32" s="116"/>
      <c r="BA32" s="116" t="s">
        <v>49</v>
      </c>
      <c r="BB32" s="116" t="s">
        <v>58</v>
      </c>
      <c r="BC32" s="116" t="s">
        <v>49</v>
      </c>
      <c r="BD32" s="116"/>
      <c r="BE32" s="116" t="s">
        <v>49</v>
      </c>
      <c r="BF32" s="116" t="s">
        <v>49</v>
      </c>
      <c r="BG32" s="116" t="s">
        <v>49</v>
      </c>
      <c r="BH32" s="116" t="s">
        <v>49</v>
      </c>
      <c r="BI32" s="116" t="s">
        <v>49</v>
      </c>
      <c r="BJ32" s="116"/>
      <c r="BK32" s="117" t="s">
        <v>64</v>
      </c>
    </row>
    <row r="33" spans="1:63" ht="30" customHeight="1" x14ac:dyDescent="0.25">
      <c r="A33" s="37" t="s">
        <v>73</v>
      </c>
      <c r="B33" s="64" t="s">
        <v>74</v>
      </c>
      <c r="C33" s="65" t="s">
        <v>75</v>
      </c>
      <c r="D33" s="124" t="s">
        <v>216</v>
      </c>
      <c r="E33" s="125">
        <v>30</v>
      </c>
      <c r="F33" s="125">
        <v>57</v>
      </c>
      <c r="G33" s="126"/>
      <c r="H33" s="127">
        <v>12</v>
      </c>
      <c r="I33" s="125">
        <v>12</v>
      </c>
      <c r="J33" s="125">
        <v>1</v>
      </c>
      <c r="K33" s="128">
        <f t="shared" si="1"/>
        <v>0.5</v>
      </c>
      <c r="L33" s="127">
        <v>112</v>
      </c>
      <c r="M33" s="125">
        <v>63</v>
      </c>
      <c r="N33" s="125">
        <v>46</v>
      </c>
      <c r="O33" s="125">
        <v>3</v>
      </c>
      <c r="P33" s="129">
        <f t="shared" si="2"/>
        <v>0.42201834862385323</v>
      </c>
      <c r="Q33" s="127">
        <f>112-57</f>
        <v>55</v>
      </c>
      <c r="R33" s="125">
        <v>57</v>
      </c>
      <c r="S33" s="129">
        <f t="shared" si="3"/>
        <v>0.5089285714285714</v>
      </c>
      <c r="T33" s="127">
        <v>13.3</v>
      </c>
      <c r="U33" s="128">
        <v>0.28599999999999998</v>
      </c>
      <c r="V33" s="127" t="s">
        <v>227</v>
      </c>
      <c r="W33" s="125" t="s">
        <v>227</v>
      </c>
      <c r="X33" s="125" t="s">
        <v>226</v>
      </c>
      <c r="Y33" s="126"/>
      <c r="Z33" s="130" t="s">
        <v>13</v>
      </c>
      <c r="AA33" s="131"/>
      <c r="AB33" s="132" t="s">
        <v>76</v>
      </c>
      <c r="AC33" s="40"/>
      <c r="AD33" s="40" t="s">
        <v>64</v>
      </c>
      <c r="AE33" s="40" t="s">
        <v>66</v>
      </c>
      <c r="AF33" s="40" t="s">
        <v>66</v>
      </c>
      <c r="AG33" s="40"/>
      <c r="AH33" s="40" t="s">
        <v>77</v>
      </c>
      <c r="AI33" s="40" t="s">
        <v>49</v>
      </c>
      <c r="AJ33" s="40"/>
      <c r="AK33" s="40" t="s">
        <v>66</v>
      </c>
      <c r="AL33" s="40"/>
      <c r="AM33" s="40" t="s">
        <v>48</v>
      </c>
      <c r="AN33" s="132" t="s">
        <v>65</v>
      </c>
      <c r="AO33" s="40"/>
      <c r="AP33" s="40"/>
      <c r="AQ33" s="40" t="s">
        <v>78</v>
      </c>
      <c r="AR33" s="40"/>
      <c r="AS33" s="40" t="s">
        <v>66</v>
      </c>
      <c r="AT33" s="40"/>
      <c r="AU33" s="40" t="s">
        <v>58</v>
      </c>
      <c r="AV33" s="40"/>
      <c r="AW33" s="132" t="s">
        <v>79</v>
      </c>
      <c r="AX33" s="40"/>
      <c r="AY33" s="40" t="s">
        <v>58</v>
      </c>
      <c r="AZ33" s="40" t="s">
        <v>59</v>
      </c>
      <c r="BA33" s="40" t="s">
        <v>58</v>
      </c>
      <c r="BB33" s="132" t="s">
        <v>80</v>
      </c>
      <c r="BC33" s="40" t="s">
        <v>77</v>
      </c>
      <c r="BD33" s="40" t="s">
        <v>48</v>
      </c>
      <c r="BE33" s="40"/>
      <c r="BF33" s="40" t="s">
        <v>49</v>
      </c>
      <c r="BG33" s="40" t="s">
        <v>77</v>
      </c>
      <c r="BH33" s="40" t="s">
        <v>48</v>
      </c>
      <c r="BI33" s="40"/>
      <c r="BJ33" s="40" t="s">
        <v>78</v>
      </c>
      <c r="BK33" s="133" t="s">
        <v>81</v>
      </c>
    </row>
    <row r="34" spans="1:63" ht="30" customHeight="1" x14ac:dyDescent="0.25">
      <c r="A34" s="37" t="s">
        <v>93</v>
      </c>
      <c r="B34" s="64" t="s">
        <v>94</v>
      </c>
      <c r="C34" s="65" t="s">
        <v>84</v>
      </c>
      <c r="D34" s="124" t="s">
        <v>216</v>
      </c>
      <c r="E34" s="125">
        <v>30</v>
      </c>
      <c r="F34" s="125">
        <v>57</v>
      </c>
      <c r="G34" s="126"/>
      <c r="H34" s="127">
        <v>10</v>
      </c>
      <c r="I34" s="125">
        <v>13</v>
      </c>
      <c r="J34" s="125">
        <v>4</v>
      </c>
      <c r="K34" s="128">
        <f t="shared" si="1"/>
        <v>0.56521739130434778</v>
      </c>
      <c r="L34" s="127">
        <v>137</v>
      </c>
      <c r="M34" s="125">
        <v>57</v>
      </c>
      <c r="N34" s="125">
        <v>47</v>
      </c>
      <c r="O34" s="125">
        <v>33</v>
      </c>
      <c r="P34" s="129">
        <f t="shared" si="2"/>
        <v>0.45192307692307693</v>
      </c>
      <c r="Q34" s="127">
        <f>137-R34</f>
        <v>66</v>
      </c>
      <c r="R34" s="125">
        <v>71</v>
      </c>
      <c r="S34" s="129">
        <f t="shared" si="3"/>
        <v>0.51824817518248179</v>
      </c>
      <c r="T34" s="127">
        <v>12.5</v>
      </c>
      <c r="U34" s="128">
        <v>0.497</v>
      </c>
      <c r="V34" s="127" t="s">
        <v>227</v>
      </c>
      <c r="W34" s="125" t="s">
        <v>227</v>
      </c>
      <c r="X34" s="125" t="s">
        <v>227</v>
      </c>
      <c r="Y34" s="126"/>
      <c r="Z34" s="130" t="s">
        <v>7</v>
      </c>
      <c r="AA34" s="131" t="s">
        <v>58</v>
      </c>
      <c r="AB34" s="40" t="s">
        <v>48</v>
      </c>
      <c r="AC34" s="132" t="s">
        <v>65</v>
      </c>
      <c r="AD34" s="132" t="s">
        <v>95</v>
      </c>
      <c r="AE34" s="40" t="s">
        <v>48</v>
      </c>
      <c r="AF34" s="40" t="s">
        <v>49</v>
      </c>
      <c r="AG34" s="40" t="s">
        <v>66</v>
      </c>
      <c r="AH34" s="40"/>
      <c r="AI34" s="40"/>
      <c r="AJ34" s="40"/>
      <c r="AK34" s="132" t="s">
        <v>96</v>
      </c>
      <c r="AL34" s="40"/>
      <c r="AM34" s="40" t="s">
        <v>48</v>
      </c>
      <c r="AN34" s="40" t="s">
        <v>58</v>
      </c>
      <c r="AO34" s="40" t="s">
        <v>49</v>
      </c>
      <c r="AP34" s="40"/>
      <c r="AQ34" s="40"/>
      <c r="AR34" s="40" t="s">
        <v>48</v>
      </c>
      <c r="AS34" s="132" t="s">
        <v>97</v>
      </c>
      <c r="AT34" s="40"/>
      <c r="AU34" s="40"/>
      <c r="AV34" s="40"/>
      <c r="AW34" s="40" t="s">
        <v>49</v>
      </c>
      <c r="AX34" s="40" t="s">
        <v>49</v>
      </c>
      <c r="AY34" s="40" t="s">
        <v>48</v>
      </c>
      <c r="AZ34" s="40"/>
      <c r="BA34" s="40"/>
      <c r="BB34" s="40"/>
      <c r="BC34" s="132" t="s">
        <v>65</v>
      </c>
      <c r="BD34" s="40" t="s">
        <v>64</v>
      </c>
      <c r="BE34" s="40" t="s">
        <v>50</v>
      </c>
      <c r="BF34" s="40" t="s">
        <v>66</v>
      </c>
      <c r="BG34" s="132" t="s">
        <v>98</v>
      </c>
      <c r="BH34" s="40"/>
      <c r="BI34" s="40" t="s">
        <v>64</v>
      </c>
      <c r="BJ34" s="40" t="s">
        <v>68</v>
      </c>
      <c r="BK34" s="133" t="s">
        <v>85</v>
      </c>
    </row>
    <row r="35" spans="1:63" ht="30" customHeight="1" x14ac:dyDescent="0.25">
      <c r="A35" s="37" t="s">
        <v>156</v>
      </c>
      <c r="B35" s="64" t="s">
        <v>157</v>
      </c>
      <c r="C35" s="65" t="s">
        <v>158</v>
      </c>
      <c r="D35" s="124" t="s">
        <v>216</v>
      </c>
      <c r="E35" s="125">
        <v>30</v>
      </c>
      <c r="F35" s="125">
        <v>58</v>
      </c>
      <c r="G35" s="126"/>
      <c r="H35" s="127">
        <v>12</v>
      </c>
      <c r="I35" s="125">
        <v>12</v>
      </c>
      <c r="J35" s="125">
        <v>0</v>
      </c>
      <c r="K35" s="128">
        <f t="shared" si="1"/>
        <v>0.5</v>
      </c>
      <c r="L35" s="127">
        <v>77</v>
      </c>
      <c r="M35" s="125">
        <v>47</v>
      </c>
      <c r="N35" s="125">
        <v>30</v>
      </c>
      <c r="O35" s="125">
        <v>0</v>
      </c>
      <c r="P35" s="129">
        <f t="shared" si="2"/>
        <v>0.38961038961038963</v>
      </c>
      <c r="Q35" s="127">
        <f>L35-R35</f>
        <v>54</v>
      </c>
      <c r="R35" s="125">
        <v>23</v>
      </c>
      <c r="S35" s="129">
        <f t="shared" si="3"/>
        <v>0.29870129870129869</v>
      </c>
      <c r="T35" s="127">
        <v>15.1</v>
      </c>
      <c r="U35" s="128">
        <v>0.45500000000000002</v>
      </c>
      <c r="V35" s="127" t="s">
        <v>226</v>
      </c>
      <c r="W35" s="125" t="s">
        <v>227</v>
      </c>
      <c r="X35" s="125" t="s">
        <v>226</v>
      </c>
      <c r="Y35" s="126"/>
      <c r="Z35" s="130" t="s">
        <v>19</v>
      </c>
      <c r="AA35" s="134" t="s">
        <v>159</v>
      </c>
      <c r="AB35" s="40"/>
      <c r="AC35" s="40"/>
      <c r="AD35" s="40"/>
      <c r="AE35" s="40"/>
      <c r="AF35" s="40" t="s">
        <v>49</v>
      </c>
      <c r="AG35" s="132" t="s">
        <v>85</v>
      </c>
      <c r="AH35" s="40"/>
      <c r="AI35" s="40" t="s">
        <v>48</v>
      </c>
      <c r="AJ35" s="40" t="s">
        <v>49</v>
      </c>
      <c r="AK35" s="132" t="s">
        <v>85</v>
      </c>
      <c r="AL35" s="40"/>
      <c r="AM35" s="132" t="s">
        <v>90</v>
      </c>
      <c r="AN35" s="40"/>
      <c r="AO35" s="40" t="s">
        <v>57</v>
      </c>
      <c r="AP35" s="40"/>
      <c r="AQ35" s="40" t="s">
        <v>49</v>
      </c>
      <c r="AR35" s="40"/>
      <c r="AS35" s="40" t="s">
        <v>58</v>
      </c>
      <c r="AT35" s="40"/>
      <c r="AU35" s="40" t="s">
        <v>49</v>
      </c>
      <c r="AV35" s="40" t="s">
        <v>49</v>
      </c>
      <c r="AW35" s="40"/>
      <c r="AX35" s="40"/>
      <c r="AY35" s="40" t="s">
        <v>58</v>
      </c>
      <c r="AZ35" s="40" t="s">
        <v>49</v>
      </c>
      <c r="BA35" s="40" t="s">
        <v>58</v>
      </c>
      <c r="BB35" s="40" t="s">
        <v>66</v>
      </c>
      <c r="BC35" s="40" t="s">
        <v>49</v>
      </c>
      <c r="BD35" s="40" t="s">
        <v>49</v>
      </c>
      <c r="BE35" s="40"/>
      <c r="BF35" s="40" t="s">
        <v>64</v>
      </c>
      <c r="BG35" s="40" t="s">
        <v>58</v>
      </c>
      <c r="BH35" s="40" t="s">
        <v>49</v>
      </c>
      <c r="BI35" s="40" t="s">
        <v>49</v>
      </c>
      <c r="BJ35" s="40" t="s">
        <v>49</v>
      </c>
      <c r="BK35" s="135" t="s">
        <v>64</v>
      </c>
    </row>
    <row r="36" spans="1:63" ht="30" customHeight="1" x14ac:dyDescent="0.25">
      <c r="A36" s="37" t="s">
        <v>165</v>
      </c>
      <c r="B36" s="64" t="s">
        <v>166</v>
      </c>
      <c r="C36" s="65" t="s">
        <v>167</v>
      </c>
      <c r="D36" s="124" t="s">
        <v>216</v>
      </c>
      <c r="E36" s="125">
        <v>30</v>
      </c>
      <c r="F36" s="125">
        <v>58</v>
      </c>
      <c r="G36" s="126"/>
      <c r="H36" s="127">
        <v>9</v>
      </c>
      <c r="I36" s="125">
        <v>10</v>
      </c>
      <c r="J36" s="125">
        <v>2</v>
      </c>
      <c r="K36" s="128">
        <f t="shared" si="1"/>
        <v>0.52631578947368418</v>
      </c>
      <c r="L36" s="127">
        <v>55</v>
      </c>
      <c r="M36" s="125">
        <v>40</v>
      </c>
      <c r="N36" s="125">
        <v>13</v>
      </c>
      <c r="O36" s="125">
        <v>2</v>
      </c>
      <c r="P36" s="129">
        <f t="shared" si="2"/>
        <v>0.24528301886792453</v>
      </c>
      <c r="Q36" s="127">
        <f>L36-R36</f>
        <v>37</v>
      </c>
      <c r="R36" s="125">
        <v>18</v>
      </c>
      <c r="S36" s="129">
        <f t="shared" si="3"/>
        <v>0.32727272727272727</v>
      </c>
      <c r="T36" s="127">
        <v>16.8</v>
      </c>
      <c r="U36" s="128">
        <v>0.4</v>
      </c>
      <c r="V36" s="127" t="s">
        <v>227</v>
      </c>
      <c r="W36" s="125" t="s">
        <v>226</v>
      </c>
      <c r="X36" s="125" t="s">
        <v>227</v>
      </c>
      <c r="Y36" s="126"/>
      <c r="Z36" s="130" t="s">
        <v>8</v>
      </c>
      <c r="AA36" s="131" t="s">
        <v>48</v>
      </c>
      <c r="AB36" s="40"/>
      <c r="AC36" s="40"/>
      <c r="AD36" s="40" t="s">
        <v>48</v>
      </c>
      <c r="AE36" s="40"/>
      <c r="AF36" s="40" t="s">
        <v>49</v>
      </c>
      <c r="AG36" s="40" t="s">
        <v>58</v>
      </c>
      <c r="AH36" s="40"/>
      <c r="AI36" s="40"/>
      <c r="AJ36" s="40"/>
      <c r="AK36" s="40" t="s">
        <v>78</v>
      </c>
      <c r="AL36" s="40"/>
      <c r="AM36" s="40" t="s">
        <v>48</v>
      </c>
      <c r="AN36" s="40"/>
      <c r="AO36" s="40" t="s">
        <v>49</v>
      </c>
      <c r="AP36" s="40"/>
      <c r="AQ36" s="40" t="s">
        <v>49</v>
      </c>
      <c r="AR36" s="40"/>
      <c r="AS36" s="132" t="s">
        <v>168</v>
      </c>
      <c r="AT36" s="40"/>
      <c r="AU36" s="40"/>
      <c r="AV36" s="40"/>
      <c r="AW36" s="40"/>
      <c r="AX36" s="40"/>
      <c r="AY36" s="40" t="s">
        <v>49</v>
      </c>
      <c r="AZ36" s="40"/>
      <c r="BA36" s="40" t="s">
        <v>49</v>
      </c>
      <c r="BB36" s="40" t="s">
        <v>49</v>
      </c>
      <c r="BC36" s="40" t="s">
        <v>49</v>
      </c>
      <c r="BD36" s="40" t="s">
        <v>49</v>
      </c>
      <c r="BE36" s="40" t="s">
        <v>49</v>
      </c>
      <c r="BF36" s="40"/>
      <c r="BG36" s="132" t="s">
        <v>76</v>
      </c>
      <c r="BH36" s="40" t="s">
        <v>48</v>
      </c>
      <c r="BI36" s="40"/>
      <c r="BJ36" s="40" t="s">
        <v>49</v>
      </c>
      <c r="BK36" s="135" t="s">
        <v>66</v>
      </c>
    </row>
    <row r="37" spans="1:63" ht="30" customHeight="1" x14ac:dyDescent="0.25">
      <c r="A37" s="37" t="s">
        <v>137</v>
      </c>
      <c r="B37" s="64" t="s">
        <v>138</v>
      </c>
      <c r="C37" s="65" t="s">
        <v>139</v>
      </c>
      <c r="D37" s="124" t="s">
        <v>216</v>
      </c>
      <c r="E37" s="125">
        <v>30</v>
      </c>
      <c r="F37" s="125">
        <v>57</v>
      </c>
      <c r="G37" s="126"/>
      <c r="H37" s="127">
        <v>10</v>
      </c>
      <c r="I37" s="125">
        <v>7</v>
      </c>
      <c r="J37" s="125">
        <v>1</v>
      </c>
      <c r="K37" s="128">
        <f t="shared" si="1"/>
        <v>0.41176470588235292</v>
      </c>
      <c r="L37" s="127">
        <v>29</v>
      </c>
      <c r="M37" s="125">
        <v>17</v>
      </c>
      <c r="N37" s="125">
        <v>11</v>
      </c>
      <c r="O37" s="125">
        <v>1</v>
      </c>
      <c r="P37" s="129">
        <f t="shared" si="2"/>
        <v>0.39285714285714285</v>
      </c>
      <c r="Q37" s="127">
        <f>L37-R37</f>
        <v>21</v>
      </c>
      <c r="R37" s="125">
        <v>8</v>
      </c>
      <c r="S37" s="129">
        <f t="shared" si="3"/>
        <v>0.27586206896551724</v>
      </c>
      <c r="T37" s="127">
        <v>14.9</v>
      </c>
      <c r="U37" s="128">
        <v>0.34499999999999997</v>
      </c>
      <c r="V37" s="127" t="s">
        <v>226</v>
      </c>
      <c r="W37" s="125" t="s">
        <v>226</v>
      </c>
      <c r="X37" s="125" t="s">
        <v>226</v>
      </c>
      <c r="Y37" s="126"/>
      <c r="Z37" s="119" t="s">
        <v>36</v>
      </c>
      <c r="AA37" s="131" t="s">
        <v>49</v>
      </c>
      <c r="AB37" s="40" t="s">
        <v>49</v>
      </c>
      <c r="AC37" s="40"/>
      <c r="AD37" s="40" t="s">
        <v>49</v>
      </c>
      <c r="AE37" s="40" t="s">
        <v>49</v>
      </c>
      <c r="AF37" s="40"/>
      <c r="AG37" s="40" t="s">
        <v>48</v>
      </c>
      <c r="AH37" s="40"/>
      <c r="AI37" s="40"/>
      <c r="AJ37" s="40"/>
      <c r="AK37" s="40" t="s">
        <v>48</v>
      </c>
      <c r="AL37" s="40"/>
      <c r="AM37" s="40" t="s">
        <v>49</v>
      </c>
      <c r="AN37" s="40" t="s">
        <v>49</v>
      </c>
      <c r="AO37" s="40"/>
      <c r="AP37" s="40"/>
      <c r="AQ37" s="40" t="s">
        <v>59</v>
      </c>
      <c r="AR37" s="40" t="s">
        <v>48</v>
      </c>
      <c r="AS37" s="40" t="s">
        <v>58</v>
      </c>
      <c r="AT37" s="40"/>
      <c r="AU37" s="40"/>
      <c r="AV37" s="40"/>
      <c r="AW37" s="40" t="s">
        <v>48</v>
      </c>
      <c r="AX37" s="40"/>
      <c r="AY37" s="40" t="s">
        <v>48</v>
      </c>
      <c r="AZ37" s="40"/>
      <c r="BA37" s="40"/>
      <c r="BB37" s="40" t="s">
        <v>49</v>
      </c>
      <c r="BC37" s="40" t="s">
        <v>48</v>
      </c>
      <c r="BD37" s="40"/>
      <c r="BE37" s="40"/>
      <c r="BF37" s="40"/>
      <c r="BG37" s="40"/>
      <c r="BH37" s="40"/>
      <c r="BI37" s="40"/>
      <c r="BJ37" s="40" t="s">
        <v>48</v>
      </c>
      <c r="BK37" s="135" t="s">
        <v>49</v>
      </c>
    </row>
    <row r="38" spans="1:63" ht="30" customHeight="1" x14ac:dyDescent="0.25">
      <c r="A38" s="37" t="s">
        <v>190</v>
      </c>
      <c r="B38" s="64" t="s">
        <v>191</v>
      </c>
      <c r="C38" s="65" t="s">
        <v>192</v>
      </c>
      <c r="D38" s="124" t="s">
        <v>216</v>
      </c>
      <c r="E38" s="125">
        <v>30</v>
      </c>
      <c r="F38" s="125">
        <v>57</v>
      </c>
      <c r="G38" s="126"/>
      <c r="H38" s="127">
        <v>7</v>
      </c>
      <c r="I38" s="125">
        <v>5</v>
      </c>
      <c r="J38" s="125">
        <v>2</v>
      </c>
      <c r="K38" s="128">
        <f t="shared" si="1"/>
        <v>0.41666666666666669</v>
      </c>
      <c r="L38" s="127">
        <v>22</v>
      </c>
      <c r="M38" s="125">
        <v>12</v>
      </c>
      <c r="N38" s="125">
        <v>8</v>
      </c>
      <c r="O38" s="125">
        <v>2</v>
      </c>
      <c r="P38" s="129">
        <f t="shared" si="2"/>
        <v>0.4</v>
      </c>
      <c r="Q38" s="127">
        <f>L38-R38</f>
        <v>12</v>
      </c>
      <c r="R38" s="125">
        <v>10</v>
      </c>
      <c r="S38" s="129">
        <f t="shared" si="3"/>
        <v>0.45454545454545453</v>
      </c>
      <c r="T38" s="127">
        <v>11.9</v>
      </c>
      <c r="U38" s="128">
        <v>0.36399999999999999</v>
      </c>
      <c r="V38" s="127" t="s">
        <v>226</v>
      </c>
      <c r="W38" s="125" t="s">
        <v>227</v>
      </c>
      <c r="X38" s="125" t="s">
        <v>226</v>
      </c>
      <c r="Y38" s="126"/>
      <c r="Z38" s="119" t="s">
        <v>10</v>
      </c>
      <c r="AA38" s="131"/>
      <c r="AB38" s="40"/>
      <c r="AC38" s="40"/>
      <c r="AD38" s="40"/>
      <c r="AE38" s="40"/>
      <c r="AF38" s="40"/>
      <c r="AG38" s="40"/>
      <c r="AH38" s="40"/>
      <c r="AI38" s="40"/>
      <c r="AJ38" s="40"/>
      <c r="AK38" s="40" t="s">
        <v>49</v>
      </c>
      <c r="AL38" s="40"/>
      <c r="AM38" s="40"/>
      <c r="AN38" s="40"/>
      <c r="AO38" s="40"/>
      <c r="AP38" s="40"/>
      <c r="AQ38" s="40"/>
      <c r="AR38" s="40"/>
      <c r="AS38" s="40" t="s">
        <v>49</v>
      </c>
      <c r="AT38" s="40"/>
      <c r="AU38" s="40"/>
      <c r="AV38" s="40"/>
      <c r="AW38" s="40" t="s">
        <v>49</v>
      </c>
      <c r="AX38" s="40"/>
      <c r="AY38" s="40" t="s">
        <v>58</v>
      </c>
      <c r="AZ38" s="40"/>
      <c r="BA38" s="40" t="s">
        <v>48</v>
      </c>
      <c r="BB38" s="40" t="s">
        <v>59</v>
      </c>
      <c r="BC38" s="40" t="s">
        <v>49</v>
      </c>
      <c r="BD38" s="40"/>
      <c r="BE38" s="40"/>
      <c r="BF38" s="40"/>
      <c r="BG38" s="40" t="s">
        <v>49</v>
      </c>
      <c r="BH38" s="40" t="s">
        <v>49</v>
      </c>
      <c r="BI38" s="40" t="s">
        <v>58</v>
      </c>
      <c r="BJ38" s="40" t="s">
        <v>49</v>
      </c>
      <c r="BK38" s="135" t="s">
        <v>48</v>
      </c>
    </row>
    <row r="39" spans="1:63" ht="30" customHeight="1" x14ac:dyDescent="0.25">
      <c r="A39" s="37" t="s">
        <v>86</v>
      </c>
      <c r="B39" s="64" t="s">
        <v>87</v>
      </c>
      <c r="C39" s="65" t="s">
        <v>88</v>
      </c>
      <c r="D39" s="124" t="s">
        <v>216</v>
      </c>
      <c r="E39" s="125">
        <v>30</v>
      </c>
      <c r="F39" s="125">
        <v>59</v>
      </c>
      <c r="G39" s="126"/>
      <c r="H39" s="127">
        <v>6</v>
      </c>
      <c r="I39" s="125">
        <v>4</v>
      </c>
      <c r="J39" s="125">
        <v>1</v>
      </c>
      <c r="K39" s="128">
        <f t="shared" si="1"/>
        <v>0.4</v>
      </c>
      <c r="L39" s="127">
        <v>69</v>
      </c>
      <c r="M39" s="125">
        <v>41</v>
      </c>
      <c r="N39" s="125">
        <v>26</v>
      </c>
      <c r="O39" s="125">
        <v>2</v>
      </c>
      <c r="P39" s="129">
        <f t="shared" si="2"/>
        <v>0.38805970149253732</v>
      </c>
      <c r="Q39" s="127">
        <f>69-44</f>
        <v>25</v>
      </c>
      <c r="R39" s="125">
        <v>44</v>
      </c>
      <c r="S39" s="129">
        <f t="shared" si="3"/>
        <v>0.6376811594202898</v>
      </c>
      <c r="T39" s="127">
        <v>15.8</v>
      </c>
      <c r="U39" s="128">
        <v>0.40600000000000003</v>
      </c>
      <c r="V39" s="127" t="s">
        <v>226</v>
      </c>
      <c r="W39" s="125" t="s">
        <v>227</v>
      </c>
      <c r="X39" s="125" t="s">
        <v>227</v>
      </c>
      <c r="Y39" s="126"/>
      <c r="Z39" s="130" t="s">
        <v>8</v>
      </c>
      <c r="AA39" s="131"/>
      <c r="AB39" s="132" t="s">
        <v>80</v>
      </c>
      <c r="AC39" s="40"/>
      <c r="AD39" s="40"/>
      <c r="AE39" s="40"/>
      <c r="AF39" s="40"/>
      <c r="AG39" s="40"/>
      <c r="AH39" s="40"/>
      <c r="AI39" s="40"/>
      <c r="AJ39" s="40"/>
      <c r="AK39" s="132" t="s">
        <v>90</v>
      </c>
      <c r="AL39" s="40"/>
      <c r="AM39" s="40" t="s">
        <v>48</v>
      </c>
      <c r="AN39" s="40" t="s">
        <v>49</v>
      </c>
      <c r="AO39" s="40"/>
      <c r="AP39" s="40"/>
      <c r="AQ39" s="40"/>
      <c r="AR39" s="40"/>
      <c r="AS39" s="40"/>
      <c r="AT39" s="40"/>
      <c r="AU39" s="40" t="s">
        <v>66</v>
      </c>
      <c r="AV39" s="40"/>
      <c r="AW39" s="40"/>
      <c r="AX39" s="40"/>
      <c r="AY39" s="40"/>
      <c r="AZ39" s="40"/>
      <c r="BA39" s="40"/>
      <c r="BB39" s="132" t="s">
        <v>91</v>
      </c>
      <c r="BC39" s="40" t="s">
        <v>68</v>
      </c>
      <c r="BD39" s="40"/>
      <c r="BE39" s="40"/>
      <c r="BF39" s="40" t="s">
        <v>58</v>
      </c>
      <c r="BG39" s="132" t="s">
        <v>92</v>
      </c>
      <c r="BH39" s="40" t="s">
        <v>59</v>
      </c>
      <c r="BI39" s="40"/>
      <c r="BJ39" s="40"/>
      <c r="BK39" s="135"/>
    </row>
    <row r="40" spans="1:63" ht="30" customHeight="1" x14ac:dyDescent="0.25">
      <c r="A40" s="37" t="s">
        <v>116</v>
      </c>
      <c r="B40" s="64" t="s">
        <v>117</v>
      </c>
      <c r="C40" s="65" t="s">
        <v>118</v>
      </c>
      <c r="D40" s="124" t="s">
        <v>216</v>
      </c>
      <c r="E40" s="125">
        <v>30</v>
      </c>
      <c r="F40" s="125">
        <v>59</v>
      </c>
      <c r="G40" s="126"/>
      <c r="H40" s="127">
        <v>13</v>
      </c>
      <c r="I40" s="125">
        <v>9</v>
      </c>
      <c r="J40" s="125">
        <v>0</v>
      </c>
      <c r="K40" s="128">
        <f t="shared" si="1"/>
        <v>0.40909090909090912</v>
      </c>
      <c r="L40" s="127">
        <v>43</v>
      </c>
      <c r="M40" s="125">
        <v>32</v>
      </c>
      <c r="N40" s="125">
        <v>11</v>
      </c>
      <c r="O40" s="125">
        <v>0</v>
      </c>
      <c r="P40" s="129">
        <f t="shared" si="2"/>
        <v>0.2558139534883721</v>
      </c>
      <c r="Q40" s="127">
        <f>L40-R40</f>
        <v>29</v>
      </c>
      <c r="R40" s="125">
        <v>14</v>
      </c>
      <c r="S40" s="129">
        <f t="shared" si="3"/>
        <v>0.32558139534883723</v>
      </c>
      <c r="T40" s="127">
        <v>15.8</v>
      </c>
      <c r="U40" s="128">
        <v>0.39500000000000002</v>
      </c>
      <c r="V40" s="127" t="s">
        <v>226</v>
      </c>
      <c r="W40" s="125" t="s">
        <v>226</v>
      </c>
      <c r="X40" s="125" t="s">
        <v>227</v>
      </c>
      <c r="Y40" s="126"/>
      <c r="Z40" s="130" t="s">
        <v>12</v>
      </c>
      <c r="AA40" s="131" t="s">
        <v>49</v>
      </c>
      <c r="AB40" s="40" t="s">
        <v>48</v>
      </c>
      <c r="AC40" s="40"/>
      <c r="AD40" s="40"/>
      <c r="AE40" s="40"/>
      <c r="AF40" s="40"/>
      <c r="AG40" s="40" t="s">
        <v>49</v>
      </c>
      <c r="AH40" s="40" t="s">
        <v>49</v>
      </c>
      <c r="AI40" s="40" t="s">
        <v>49</v>
      </c>
      <c r="AJ40" s="40" t="s">
        <v>50</v>
      </c>
      <c r="AK40" s="40" t="s">
        <v>77</v>
      </c>
      <c r="AL40" s="40"/>
      <c r="AM40" s="40" t="s">
        <v>119</v>
      </c>
      <c r="AN40" s="40"/>
      <c r="AO40" s="40" t="s">
        <v>49</v>
      </c>
      <c r="AP40" s="40"/>
      <c r="AQ40" s="40" t="s">
        <v>48</v>
      </c>
      <c r="AR40" s="40"/>
      <c r="AS40" s="40"/>
      <c r="AT40" s="40" t="s">
        <v>49</v>
      </c>
      <c r="AU40" s="40" t="s">
        <v>49</v>
      </c>
      <c r="AV40" s="40"/>
      <c r="AW40" s="40"/>
      <c r="AX40" s="40"/>
      <c r="AY40" s="40" t="s">
        <v>66</v>
      </c>
      <c r="AZ40" s="40" t="s">
        <v>50</v>
      </c>
      <c r="BA40" s="40" t="s">
        <v>49</v>
      </c>
      <c r="BB40" s="40" t="s">
        <v>49</v>
      </c>
      <c r="BC40" s="40"/>
      <c r="BD40" s="40"/>
      <c r="BE40" s="40" t="s">
        <v>49</v>
      </c>
      <c r="BF40" s="40" t="s">
        <v>58</v>
      </c>
      <c r="BG40" s="40" t="s">
        <v>49</v>
      </c>
      <c r="BH40" s="40" t="s">
        <v>48</v>
      </c>
      <c r="BI40" s="40" t="s">
        <v>49</v>
      </c>
      <c r="BJ40" s="40"/>
      <c r="BK40" s="135" t="s">
        <v>64</v>
      </c>
    </row>
    <row r="41" spans="1:63" ht="30" customHeight="1" x14ac:dyDescent="0.25">
      <c r="A41" s="37" t="s">
        <v>134</v>
      </c>
      <c r="B41" s="64" t="s">
        <v>135</v>
      </c>
      <c r="C41" s="65" t="s">
        <v>136</v>
      </c>
      <c r="D41" s="124" t="s">
        <v>216</v>
      </c>
      <c r="E41" s="125">
        <v>30</v>
      </c>
      <c r="F41" s="125">
        <v>57</v>
      </c>
      <c r="G41" s="126"/>
      <c r="H41" s="127">
        <v>10</v>
      </c>
      <c r="I41" s="125">
        <v>7</v>
      </c>
      <c r="J41" s="125">
        <v>1</v>
      </c>
      <c r="K41" s="128">
        <f t="shared" si="1"/>
        <v>0.41176470588235292</v>
      </c>
      <c r="L41" s="127">
        <v>24</v>
      </c>
      <c r="M41" s="125">
        <v>14</v>
      </c>
      <c r="N41" s="125">
        <v>9</v>
      </c>
      <c r="O41" s="125">
        <v>1</v>
      </c>
      <c r="P41" s="129">
        <f>N41/(N41+M41)</f>
        <v>0.39130434782608697</v>
      </c>
      <c r="Q41" s="127">
        <f>L41-R41</f>
        <v>10</v>
      </c>
      <c r="R41" s="125">
        <v>14</v>
      </c>
      <c r="S41" s="129">
        <f t="shared" si="3"/>
        <v>0.58333333333333337</v>
      </c>
      <c r="T41" s="127">
        <v>11.6</v>
      </c>
      <c r="U41" s="128">
        <v>0.66700000000000004</v>
      </c>
      <c r="V41" s="127" t="s">
        <v>226</v>
      </c>
      <c r="W41" s="125" t="s">
        <v>227</v>
      </c>
      <c r="X41" s="125" t="s">
        <v>226</v>
      </c>
      <c r="Y41" s="126"/>
      <c r="Z41" s="119" t="s">
        <v>33</v>
      </c>
      <c r="AA41" s="131"/>
      <c r="AB41" s="40" t="s">
        <v>58</v>
      </c>
      <c r="AC41" s="40"/>
      <c r="AD41" s="40" t="s">
        <v>49</v>
      </c>
      <c r="AE41" s="40" t="s">
        <v>49</v>
      </c>
      <c r="AF41" s="40"/>
      <c r="AG41" s="40"/>
      <c r="AH41" s="40" t="s">
        <v>49</v>
      </c>
      <c r="AI41" s="40" t="s">
        <v>50</v>
      </c>
      <c r="AJ41" s="40" t="s">
        <v>48</v>
      </c>
      <c r="AK41" s="40" t="s">
        <v>49</v>
      </c>
      <c r="AL41" s="40"/>
      <c r="AM41" s="40" t="s">
        <v>48</v>
      </c>
      <c r="AN41" s="40" t="s">
        <v>49</v>
      </c>
      <c r="AO41" s="40" t="s">
        <v>49</v>
      </c>
      <c r="AP41" s="40"/>
      <c r="AQ41" s="40"/>
      <c r="AR41" s="40"/>
      <c r="AS41" s="40" t="s">
        <v>49</v>
      </c>
      <c r="AT41" s="40" t="s">
        <v>49</v>
      </c>
      <c r="AU41" s="40"/>
      <c r="AV41" s="40"/>
      <c r="AW41" s="40"/>
      <c r="AX41" s="40"/>
      <c r="AY41" s="40"/>
      <c r="AZ41" s="40"/>
      <c r="BA41" s="40" t="s">
        <v>48</v>
      </c>
      <c r="BB41" s="40" t="s">
        <v>49</v>
      </c>
      <c r="BC41" s="40"/>
      <c r="BD41" s="40"/>
      <c r="BE41" s="40"/>
      <c r="BF41" s="40"/>
      <c r="BG41" s="40" t="s">
        <v>49</v>
      </c>
      <c r="BH41" s="40" t="s">
        <v>49</v>
      </c>
      <c r="BI41" s="40"/>
      <c r="BJ41" s="40"/>
      <c r="BK41" s="135" t="s">
        <v>49</v>
      </c>
    </row>
    <row r="42" spans="1:63" ht="30" customHeight="1" x14ac:dyDescent="0.25">
      <c r="A42" s="37" t="s">
        <v>99</v>
      </c>
      <c r="B42" s="64" t="s">
        <v>100</v>
      </c>
      <c r="C42" s="65" t="s">
        <v>101</v>
      </c>
      <c r="D42" s="124" t="s">
        <v>216</v>
      </c>
      <c r="E42" s="125">
        <v>30</v>
      </c>
      <c r="F42" s="125">
        <v>58</v>
      </c>
      <c r="G42" s="126"/>
      <c r="H42" s="127">
        <v>9</v>
      </c>
      <c r="I42" s="125">
        <v>6</v>
      </c>
      <c r="J42" s="125">
        <v>2</v>
      </c>
      <c r="K42" s="128">
        <f>I42/(H42+I42)</f>
        <v>0.4</v>
      </c>
      <c r="L42" s="127">
        <v>61</v>
      </c>
      <c r="M42" s="125">
        <v>40</v>
      </c>
      <c r="N42" s="125">
        <v>16</v>
      </c>
      <c r="O42" s="125">
        <v>5</v>
      </c>
      <c r="P42" s="129">
        <f t="shared" si="2"/>
        <v>0.2857142857142857</v>
      </c>
      <c r="Q42" s="127">
        <f>61-R42</f>
        <v>27</v>
      </c>
      <c r="R42" s="125">
        <v>34</v>
      </c>
      <c r="S42" s="129">
        <f>R42/(Q42+R42)</f>
        <v>0.55737704918032782</v>
      </c>
      <c r="T42" s="127">
        <v>11.5</v>
      </c>
      <c r="U42" s="128">
        <v>0.41</v>
      </c>
      <c r="V42" s="127" t="s">
        <v>226</v>
      </c>
      <c r="W42" s="125" t="s">
        <v>227</v>
      </c>
      <c r="X42" s="125" t="s">
        <v>227</v>
      </c>
      <c r="Y42" s="126"/>
      <c r="Z42" s="130" t="s">
        <v>16</v>
      </c>
      <c r="AA42" s="131" t="s">
        <v>48</v>
      </c>
      <c r="AB42" s="40" t="s">
        <v>50</v>
      </c>
      <c r="AC42" s="40"/>
      <c r="AD42" s="40"/>
      <c r="AE42" s="40"/>
      <c r="AF42" s="40"/>
      <c r="AG42" s="132" t="s">
        <v>102</v>
      </c>
      <c r="AH42" s="40"/>
      <c r="AI42" s="40" t="s">
        <v>48</v>
      </c>
      <c r="AJ42" s="40"/>
      <c r="AK42" s="40" t="s">
        <v>58</v>
      </c>
      <c r="AL42" s="40"/>
      <c r="AM42" s="132" t="s">
        <v>103</v>
      </c>
      <c r="AN42" s="40"/>
      <c r="AO42" s="40" t="s">
        <v>49</v>
      </c>
      <c r="AP42" s="40"/>
      <c r="AQ42" s="40"/>
      <c r="AR42" s="40"/>
      <c r="AS42" s="40" t="s">
        <v>59</v>
      </c>
      <c r="AT42" s="40"/>
      <c r="AU42" s="40"/>
      <c r="AV42" s="40"/>
      <c r="AW42" s="40"/>
      <c r="AX42" s="40"/>
      <c r="AY42" s="132" t="s">
        <v>104</v>
      </c>
      <c r="AZ42" s="40" t="s">
        <v>49</v>
      </c>
      <c r="BA42" s="40" t="s">
        <v>49</v>
      </c>
      <c r="BB42" s="40" t="s">
        <v>58</v>
      </c>
      <c r="BC42" s="40"/>
      <c r="BD42" s="40"/>
      <c r="BE42" s="40"/>
      <c r="BF42" s="40"/>
      <c r="BG42" s="40"/>
      <c r="BH42" s="40"/>
      <c r="BI42" s="132" t="s">
        <v>105</v>
      </c>
      <c r="BJ42" s="40" t="s">
        <v>49</v>
      </c>
      <c r="BK42" s="135" t="s">
        <v>66</v>
      </c>
    </row>
    <row r="43" spans="1:63" ht="30" customHeight="1" x14ac:dyDescent="0.25">
      <c r="A43" s="38" t="s">
        <v>220</v>
      </c>
      <c r="B43" s="66" t="s">
        <v>219</v>
      </c>
      <c r="C43" s="67" t="s">
        <v>222</v>
      </c>
      <c r="D43" s="136" t="s">
        <v>220</v>
      </c>
      <c r="E43" s="137"/>
      <c r="F43" s="137"/>
      <c r="G43" s="138"/>
      <c r="H43" s="139">
        <f t="shared" ref="H43:U43" si="6">AVERAGE(H4:H42)</f>
        <v>9.5384615384615383</v>
      </c>
      <c r="I43" s="140">
        <f t="shared" si="6"/>
        <v>7.1025641025641022</v>
      </c>
      <c r="J43" s="140">
        <f t="shared" si="6"/>
        <v>2.1538461538461537</v>
      </c>
      <c r="K43" s="141">
        <f t="shared" si="6"/>
        <v>0.41988370587855972</v>
      </c>
      <c r="L43" s="139">
        <f t="shared" si="6"/>
        <v>46.897435897435898</v>
      </c>
      <c r="M43" s="140">
        <f t="shared" si="6"/>
        <v>29.794871794871796</v>
      </c>
      <c r="N43" s="140">
        <f t="shared" si="6"/>
        <v>13.282051282051283</v>
      </c>
      <c r="O43" s="140">
        <f t="shared" si="6"/>
        <v>3.8205128205128207</v>
      </c>
      <c r="P43" s="141">
        <f t="shared" si="6"/>
        <v>0.31373122064150205</v>
      </c>
      <c r="Q43" s="139">
        <f t="shared" si="6"/>
        <v>30.205128205128204</v>
      </c>
      <c r="R43" s="140">
        <f t="shared" si="6"/>
        <v>16.692307692307693</v>
      </c>
      <c r="S43" s="142">
        <f t="shared" si="6"/>
        <v>0.35320861054540453</v>
      </c>
      <c r="T43" s="140">
        <f t="shared" si="6"/>
        <v>15.315384615384614</v>
      </c>
      <c r="U43" s="141">
        <f t="shared" si="6"/>
        <v>0.40246153846153848</v>
      </c>
      <c r="V43" s="143">
        <f>COUNTIF(V4:V42, "OK")/39</f>
        <v>0.15384615384615385</v>
      </c>
      <c r="W43" s="144">
        <f t="shared" ref="W43:X43" si="7">COUNTIF(W4:W42, "OK")/39</f>
        <v>0.48717948717948717</v>
      </c>
      <c r="X43" s="144">
        <f t="shared" si="7"/>
        <v>0.5641025641025641</v>
      </c>
      <c r="Y43" s="145"/>
      <c r="Z43" s="137"/>
      <c r="AA43" s="146">
        <f>COUNTA(AA4:AA42)/39</f>
        <v>0.53846153846153844</v>
      </c>
      <c r="AB43" s="147">
        <f>COUNTA(AB4:AB42)/39</f>
        <v>0.66666666666666663</v>
      </c>
      <c r="AC43" s="147">
        <f t="shared" ref="AC43:BJ43" si="8">COUNTA(AC4:AC42)/39</f>
        <v>0.12820512820512819</v>
      </c>
      <c r="AD43" s="147">
        <f t="shared" si="8"/>
        <v>0.4358974358974359</v>
      </c>
      <c r="AE43" s="147">
        <f t="shared" si="8"/>
        <v>0.35897435897435898</v>
      </c>
      <c r="AF43" s="147">
        <f t="shared" si="8"/>
        <v>0.25641025641025639</v>
      </c>
      <c r="AG43" s="147">
        <f t="shared" si="8"/>
        <v>0.5641025641025641</v>
      </c>
      <c r="AH43" s="147">
        <f t="shared" si="8"/>
        <v>0.38461538461538464</v>
      </c>
      <c r="AI43" s="147">
        <f t="shared" si="8"/>
        <v>0.30769230769230771</v>
      </c>
      <c r="AJ43" s="147">
        <f t="shared" si="8"/>
        <v>0.38461538461538464</v>
      </c>
      <c r="AK43" s="148">
        <f t="shared" si="8"/>
        <v>0.89743589743589747</v>
      </c>
      <c r="AL43" s="147">
        <f t="shared" si="8"/>
        <v>7.6923076923076927E-2</v>
      </c>
      <c r="AM43" s="148">
        <f t="shared" si="8"/>
        <v>0.79487179487179482</v>
      </c>
      <c r="AN43" s="147">
        <f t="shared" si="8"/>
        <v>0.4358974358974359</v>
      </c>
      <c r="AO43" s="147">
        <f t="shared" si="8"/>
        <v>0.53846153846153844</v>
      </c>
      <c r="AP43" s="147">
        <f t="shared" si="8"/>
        <v>5.128205128205128E-2</v>
      </c>
      <c r="AQ43" s="147">
        <f t="shared" si="8"/>
        <v>0.38461538461538464</v>
      </c>
      <c r="AR43" s="147">
        <f t="shared" si="8"/>
        <v>0.30769230769230771</v>
      </c>
      <c r="AS43" s="148">
        <f t="shared" si="8"/>
        <v>0.87179487179487181</v>
      </c>
      <c r="AT43" s="147">
        <f t="shared" si="8"/>
        <v>0.20512820512820512</v>
      </c>
      <c r="AU43" s="147">
        <f t="shared" si="8"/>
        <v>0.25641025641025639</v>
      </c>
      <c r="AV43" s="147">
        <f t="shared" si="8"/>
        <v>0.15384615384615385</v>
      </c>
      <c r="AW43" s="147">
        <f t="shared" si="8"/>
        <v>0.23076923076923078</v>
      </c>
      <c r="AX43" s="147">
        <f t="shared" si="8"/>
        <v>2.564102564102564E-2</v>
      </c>
      <c r="AY43" s="147">
        <f t="shared" si="8"/>
        <v>0.64102564102564108</v>
      </c>
      <c r="AZ43" s="147">
        <f t="shared" si="8"/>
        <v>0.35897435897435898</v>
      </c>
      <c r="BA43" s="147">
        <f t="shared" si="8"/>
        <v>0.64102564102564108</v>
      </c>
      <c r="BB43" s="148">
        <f t="shared" si="8"/>
        <v>0.79487179487179482</v>
      </c>
      <c r="BC43" s="147">
        <f t="shared" si="8"/>
        <v>0.5641025641025641</v>
      </c>
      <c r="BD43" s="147">
        <f t="shared" si="8"/>
        <v>0.25641025641025639</v>
      </c>
      <c r="BE43" s="147">
        <f t="shared" si="8"/>
        <v>0.41025641025641024</v>
      </c>
      <c r="BF43" s="147">
        <f t="shared" si="8"/>
        <v>0.4358974358974359</v>
      </c>
      <c r="BG43" s="148">
        <f t="shared" si="8"/>
        <v>0.84615384615384615</v>
      </c>
      <c r="BH43" s="147">
        <f t="shared" si="8"/>
        <v>0.58974358974358976</v>
      </c>
      <c r="BI43" s="147">
        <f t="shared" si="8"/>
        <v>0.4358974358974359</v>
      </c>
      <c r="BJ43" s="147">
        <f t="shared" si="8"/>
        <v>0.4358974358974359</v>
      </c>
      <c r="BK43" s="149">
        <f>COUNTA(BK4:BK42)/39</f>
        <v>0.97435897435897434</v>
      </c>
    </row>
    <row r="44" spans="1:63" ht="30" customHeight="1" x14ac:dyDescent="0.25">
      <c r="A44" s="38" t="s">
        <v>220</v>
      </c>
      <c r="B44" s="66" t="s">
        <v>204</v>
      </c>
      <c r="C44" s="67" t="s">
        <v>223</v>
      </c>
      <c r="D44" s="136" t="s">
        <v>220</v>
      </c>
      <c r="E44" s="137"/>
      <c r="F44" s="137"/>
      <c r="G44" s="138"/>
      <c r="H44" s="139">
        <f t="shared" ref="H44:U44" si="9">AVERAGE(H4:H32)</f>
        <v>9.4482758620689662</v>
      </c>
      <c r="I44" s="140">
        <f t="shared" si="9"/>
        <v>6.6206896551724137</v>
      </c>
      <c r="J44" s="140">
        <f t="shared" si="9"/>
        <v>2.4137931034482758</v>
      </c>
      <c r="K44" s="141">
        <f t="shared" ref="K44" si="10">AVERAGE(K4:K32)</f>
        <v>0.40809118486081092</v>
      </c>
      <c r="L44" s="139">
        <f t="shared" si="9"/>
        <v>41.379310344827587</v>
      </c>
      <c r="M44" s="140">
        <f t="shared" si="9"/>
        <v>27.551724137931036</v>
      </c>
      <c r="N44" s="140">
        <f t="shared" si="9"/>
        <v>10.379310344827585</v>
      </c>
      <c r="O44" s="140">
        <f t="shared" si="9"/>
        <v>3.4482758620689653</v>
      </c>
      <c r="P44" s="141">
        <f t="shared" si="9"/>
        <v>0.29699770136603132</v>
      </c>
      <c r="Q44" s="139">
        <f t="shared" si="9"/>
        <v>29.03448275862069</v>
      </c>
      <c r="R44" s="140">
        <f t="shared" si="9"/>
        <v>12.344827586206897</v>
      </c>
      <c r="S44" s="142">
        <f t="shared" si="9"/>
        <v>0.32026222682385991</v>
      </c>
      <c r="T44" s="140">
        <f t="shared" si="9"/>
        <v>15.796551724137935</v>
      </c>
      <c r="U44" s="141">
        <f t="shared" si="9"/>
        <v>0.39555172413793105</v>
      </c>
      <c r="V44" s="143">
        <f>COUNTIF(V4:V32, "OK")/29</f>
        <v>0.10344827586206896</v>
      </c>
      <c r="W44" s="144">
        <f t="shared" ref="W44:X44" si="11">COUNTIF(W4:W32, "OK")/29</f>
        <v>0.41379310344827586</v>
      </c>
      <c r="X44" s="144">
        <f t="shared" si="11"/>
        <v>0.58620689655172409</v>
      </c>
      <c r="Y44" s="145"/>
      <c r="Z44" s="137"/>
      <c r="AA44" s="146">
        <f>COUNTA(AA4:AA32)/29</f>
        <v>0.51724137931034486</v>
      </c>
      <c r="AB44" s="147">
        <f>COUNTA(AB4:AB32)/29</f>
        <v>0.65517241379310343</v>
      </c>
      <c r="AC44" s="147">
        <f t="shared" ref="AC44:BJ44" si="12">COUNTA(AC4:AC32)/29</f>
        <v>0.13793103448275862</v>
      </c>
      <c r="AD44" s="147">
        <f t="shared" si="12"/>
        <v>0.41379310344827586</v>
      </c>
      <c r="AE44" s="147">
        <f t="shared" si="12"/>
        <v>0.34482758620689657</v>
      </c>
      <c r="AF44" s="147">
        <f t="shared" si="12"/>
        <v>0.20689655172413793</v>
      </c>
      <c r="AG44" s="147">
        <f t="shared" si="12"/>
        <v>0.55172413793103448</v>
      </c>
      <c r="AH44" s="147">
        <f t="shared" si="12"/>
        <v>0.41379310344827586</v>
      </c>
      <c r="AI44" s="147">
        <f t="shared" si="12"/>
        <v>0.2413793103448276</v>
      </c>
      <c r="AJ44" s="147">
        <f t="shared" si="12"/>
        <v>0.41379310344827586</v>
      </c>
      <c r="AK44" s="148">
        <f t="shared" si="12"/>
        <v>0.86206896551724133</v>
      </c>
      <c r="AL44" s="147">
        <f t="shared" si="12"/>
        <v>0.10344827586206896</v>
      </c>
      <c r="AM44" s="148">
        <f t="shared" si="12"/>
        <v>0.75862068965517238</v>
      </c>
      <c r="AN44" s="147">
        <f t="shared" si="12"/>
        <v>0.41379310344827586</v>
      </c>
      <c r="AO44" s="147">
        <f t="shared" si="12"/>
        <v>0.51724137931034486</v>
      </c>
      <c r="AP44" s="147">
        <f t="shared" si="12"/>
        <v>6.8965517241379309E-2</v>
      </c>
      <c r="AQ44" s="147">
        <f t="shared" si="12"/>
        <v>0.34482758620689657</v>
      </c>
      <c r="AR44" s="147">
        <f t="shared" si="12"/>
        <v>0.34482758620689657</v>
      </c>
      <c r="AS44" s="148">
        <f t="shared" si="12"/>
        <v>0.89655172413793105</v>
      </c>
      <c r="AT44" s="147">
        <f t="shared" si="12"/>
        <v>0.20689655172413793</v>
      </c>
      <c r="AU44" s="147">
        <f t="shared" si="12"/>
        <v>0.20689655172413793</v>
      </c>
      <c r="AV44" s="147">
        <f t="shared" si="12"/>
        <v>0.17241379310344829</v>
      </c>
      <c r="AW44" s="147">
        <f t="shared" si="12"/>
        <v>0.17241379310344829</v>
      </c>
      <c r="AX44" s="147">
        <f t="shared" si="12"/>
        <v>0</v>
      </c>
      <c r="AY44" s="147">
        <f t="shared" si="12"/>
        <v>0.58620689655172409</v>
      </c>
      <c r="AZ44" s="147">
        <f t="shared" si="12"/>
        <v>0.34482758620689657</v>
      </c>
      <c r="BA44" s="147">
        <f t="shared" si="12"/>
        <v>0.62068965517241381</v>
      </c>
      <c r="BB44" s="148">
        <f t="shared" si="12"/>
        <v>0.75862068965517238</v>
      </c>
      <c r="BC44" s="147">
        <f t="shared" si="12"/>
        <v>0.51724137931034486</v>
      </c>
      <c r="BD44" s="147">
        <f t="shared" si="12"/>
        <v>0.20689655172413793</v>
      </c>
      <c r="BE44" s="147">
        <f t="shared" si="12"/>
        <v>0.44827586206896552</v>
      </c>
      <c r="BF44" s="147">
        <f t="shared" si="12"/>
        <v>0.41379310344827586</v>
      </c>
      <c r="BG44" s="148">
        <f t="shared" si="12"/>
        <v>0.86206896551724133</v>
      </c>
      <c r="BH44" s="147">
        <f t="shared" si="12"/>
        <v>0.55172413793103448</v>
      </c>
      <c r="BI44" s="147">
        <f t="shared" si="12"/>
        <v>0.41379310344827586</v>
      </c>
      <c r="BJ44" s="147">
        <f t="shared" si="12"/>
        <v>0.34482758620689657</v>
      </c>
      <c r="BK44" s="149">
        <f>COUNTA(BK4:BK32)/29</f>
        <v>1</v>
      </c>
    </row>
    <row r="45" spans="1:63" ht="30" customHeight="1" x14ac:dyDescent="0.25">
      <c r="A45" s="38" t="s">
        <v>220</v>
      </c>
      <c r="B45" s="66" t="s">
        <v>221</v>
      </c>
      <c r="C45" s="67" t="s">
        <v>224</v>
      </c>
      <c r="D45" s="136" t="s">
        <v>220</v>
      </c>
      <c r="E45" s="137"/>
      <c r="F45" s="137"/>
      <c r="G45" s="138"/>
      <c r="H45" s="139">
        <f t="shared" ref="H45:U45" si="13">AVERAGE(H33:H42)</f>
        <v>9.8000000000000007</v>
      </c>
      <c r="I45" s="140">
        <f t="shared" si="13"/>
        <v>8.5</v>
      </c>
      <c r="J45" s="140">
        <f t="shared" si="13"/>
        <v>1.4</v>
      </c>
      <c r="K45" s="141">
        <f t="shared" ref="K45" si="14">AVERAGE(K33:K42)</f>
        <v>0.45408201683003135</v>
      </c>
      <c r="L45" s="139">
        <f t="shared" si="13"/>
        <v>62.9</v>
      </c>
      <c r="M45" s="140">
        <f t="shared" si="13"/>
        <v>36.299999999999997</v>
      </c>
      <c r="N45" s="140">
        <f t="shared" si="13"/>
        <v>21.7</v>
      </c>
      <c r="O45" s="140">
        <f t="shared" si="13"/>
        <v>4.9000000000000004</v>
      </c>
      <c r="P45" s="141">
        <f t="shared" si="13"/>
        <v>0.36225842654036688</v>
      </c>
      <c r="Q45" s="139">
        <f t="shared" si="13"/>
        <v>33.6</v>
      </c>
      <c r="R45" s="140">
        <f t="shared" si="13"/>
        <v>29.3</v>
      </c>
      <c r="S45" s="142">
        <f t="shared" si="13"/>
        <v>0.44875312333788397</v>
      </c>
      <c r="T45" s="140">
        <f t="shared" si="13"/>
        <v>13.919999999999998</v>
      </c>
      <c r="U45" s="141">
        <f t="shared" si="13"/>
        <v>0.42250000000000004</v>
      </c>
      <c r="V45" s="143">
        <f>COUNTIF(V33:V42, "OK")/10</f>
        <v>0.3</v>
      </c>
      <c r="W45" s="144">
        <f t="shared" ref="W45:X45" si="15">COUNTIF(W33:W42, "OK")/10</f>
        <v>0.7</v>
      </c>
      <c r="X45" s="144">
        <f t="shared" si="15"/>
        <v>0.5</v>
      </c>
      <c r="Y45" s="145"/>
      <c r="Z45" s="137"/>
      <c r="AA45" s="146">
        <f>COUNTA(AA33:AA42)/10</f>
        <v>0.6</v>
      </c>
      <c r="AB45" s="147">
        <f>COUNTA(AB33:AB42)/10</f>
        <v>0.7</v>
      </c>
      <c r="AC45" s="147">
        <f t="shared" ref="AC45:BJ45" si="16">COUNTA(AC33:AC42)/10</f>
        <v>0.1</v>
      </c>
      <c r="AD45" s="147">
        <f t="shared" si="16"/>
        <v>0.5</v>
      </c>
      <c r="AE45" s="147">
        <f t="shared" si="16"/>
        <v>0.4</v>
      </c>
      <c r="AF45" s="147">
        <f t="shared" si="16"/>
        <v>0.4</v>
      </c>
      <c r="AG45" s="147">
        <f t="shared" si="16"/>
        <v>0.6</v>
      </c>
      <c r="AH45" s="147">
        <f t="shared" si="16"/>
        <v>0.3</v>
      </c>
      <c r="AI45" s="147">
        <f t="shared" si="16"/>
        <v>0.5</v>
      </c>
      <c r="AJ45" s="147">
        <f t="shared" si="16"/>
        <v>0.3</v>
      </c>
      <c r="AK45" s="148">
        <f t="shared" si="16"/>
        <v>1</v>
      </c>
      <c r="AL45" s="147">
        <f t="shared" si="16"/>
        <v>0</v>
      </c>
      <c r="AM45" s="148">
        <f t="shared" si="16"/>
        <v>0.9</v>
      </c>
      <c r="AN45" s="147">
        <f t="shared" si="16"/>
        <v>0.5</v>
      </c>
      <c r="AO45" s="147">
        <f t="shared" si="16"/>
        <v>0.6</v>
      </c>
      <c r="AP45" s="147">
        <f t="shared" si="16"/>
        <v>0</v>
      </c>
      <c r="AQ45" s="147">
        <f t="shared" si="16"/>
        <v>0.5</v>
      </c>
      <c r="AR45" s="147">
        <f t="shared" si="16"/>
        <v>0.2</v>
      </c>
      <c r="AS45" s="148">
        <f t="shared" si="16"/>
        <v>0.8</v>
      </c>
      <c r="AT45" s="147">
        <f t="shared" si="16"/>
        <v>0.2</v>
      </c>
      <c r="AU45" s="147">
        <f t="shared" si="16"/>
        <v>0.4</v>
      </c>
      <c r="AV45" s="147">
        <f t="shared" si="16"/>
        <v>0.1</v>
      </c>
      <c r="AW45" s="147">
        <f t="shared" si="16"/>
        <v>0.4</v>
      </c>
      <c r="AX45" s="147">
        <f t="shared" si="16"/>
        <v>0.1</v>
      </c>
      <c r="AY45" s="147">
        <f t="shared" si="16"/>
        <v>0.8</v>
      </c>
      <c r="AZ45" s="147">
        <f t="shared" si="16"/>
        <v>0.4</v>
      </c>
      <c r="BA45" s="147">
        <f t="shared" si="16"/>
        <v>0.7</v>
      </c>
      <c r="BB45" s="148">
        <f t="shared" si="16"/>
        <v>0.9</v>
      </c>
      <c r="BC45" s="147">
        <f t="shared" si="16"/>
        <v>0.7</v>
      </c>
      <c r="BD45" s="147">
        <f t="shared" si="16"/>
        <v>0.4</v>
      </c>
      <c r="BE45" s="147">
        <f t="shared" si="16"/>
        <v>0.3</v>
      </c>
      <c r="BF45" s="147">
        <f t="shared" si="16"/>
        <v>0.5</v>
      </c>
      <c r="BG45" s="148">
        <f t="shared" si="16"/>
        <v>0.8</v>
      </c>
      <c r="BH45" s="147">
        <f t="shared" si="16"/>
        <v>0.7</v>
      </c>
      <c r="BI45" s="147">
        <f t="shared" si="16"/>
        <v>0.5</v>
      </c>
      <c r="BJ45" s="147">
        <f t="shared" si="16"/>
        <v>0.7</v>
      </c>
      <c r="BK45" s="149">
        <f>COUNTA(BK33:BK42)/10</f>
        <v>0.9</v>
      </c>
    </row>
    <row r="46" spans="1:63" ht="30" hidden="1" customHeight="1" x14ac:dyDescent="0.25">
      <c r="A46" s="45" t="s">
        <v>229</v>
      </c>
      <c r="B46" s="68" t="s">
        <v>230</v>
      </c>
      <c r="C46" s="69" t="s">
        <v>232</v>
      </c>
      <c r="D46" s="42" t="s">
        <v>231</v>
      </c>
      <c r="E46" s="43"/>
      <c r="F46" s="43"/>
      <c r="G46" s="44"/>
      <c r="H46" s="45">
        <v>6</v>
      </c>
      <c r="I46" s="43">
        <v>3</v>
      </c>
      <c r="J46" s="43">
        <v>0</v>
      </c>
      <c r="K46" s="46">
        <f>I46/(H46+I46)</f>
        <v>0.33333333333333331</v>
      </c>
      <c r="L46" s="45">
        <v>13</v>
      </c>
      <c r="M46" s="43">
        <v>9</v>
      </c>
      <c r="N46" s="43">
        <v>4</v>
      </c>
      <c r="O46" s="43">
        <v>0</v>
      </c>
      <c r="P46" s="72">
        <f>N46/(N46+M46)</f>
        <v>0.30769230769230771</v>
      </c>
      <c r="Q46" s="45">
        <v>12</v>
      </c>
      <c r="R46" s="43">
        <v>1</v>
      </c>
      <c r="S46" s="72">
        <f>R46/(Q46+R46)</f>
        <v>7.6923076923076927E-2</v>
      </c>
      <c r="T46" s="45">
        <v>20.399999999999999</v>
      </c>
      <c r="U46" s="46">
        <v>7.6999999999999999E-2</v>
      </c>
      <c r="V46" s="45"/>
      <c r="W46" s="43"/>
      <c r="X46" s="43"/>
      <c r="Y46" s="44"/>
      <c r="Z46" s="43"/>
      <c r="AA46" s="47"/>
      <c r="AB46" s="48"/>
      <c r="AC46" s="48"/>
      <c r="AD46" s="48"/>
      <c r="AE46" s="48"/>
      <c r="AF46" s="48"/>
      <c r="AG46" s="48" t="s">
        <v>49</v>
      </c>
      <c r="AH46" s="48" t="s">
        <v>49</v>
      </c>
      <c r="AI46" s="48"/>
      <c r="AJ46" s="48"/>
      <c r="AK46" s="48" t="s">
        <v>66</v>
      </c>
      <c r="AL46" s="48"/>
      <c r="AM46" s="48" t="s">
        <v>49</v>
      </c>
      <c r="AN46" s="48"/>
      <c r="AO46" s="48"/>
      <c r="AP46" s="48"/>
      <c r="AQ46" s="48"/>
      <c r="AR46" s="48" t="s">
        <v>49</v>
      </c>
      <c r="AS46" s="48" t="s">
        <v>49</v>
      </c>
      <c r="AT46" s="48"/>
      <c r="AU46" s="48"/>
      <c r="AV46" s="48" t="s">
        <v>49</v>
      </c>
      <c r="AW46" s="48"/>
      <c r="AX46" s="48"/>
      <c r="AY46" s="48"/>
      <c r="AZ46" s="48"/>
      <c r="BA46" s="48"/>
      <c r="BB46" s="48" t="s">
        <v>48</v>
      </c>
      <c r="BC46" s="48"/>
      <c r="BD46" s="48"/>
      <c r="BE46" s="48"/>
      <c r="BF46" s="48"/>
      <c r="BG46" s="48" t="s">
        <v>49</v>
      </c>
      <c r="BH46" s="48"/>
      <c r="BI46" s="48"/>
      <c r="BJ46" s="48"/>
      <c r="BK46" s="49"/>
    </row>
    <row r="47" spans="1:63" ht="30" hidden="1" customHeight="1" x14ac:dyDescent="0.25">
      <c r="A47" s="45" t="s">
        <v>233</v>
      </c>
      <c r="B47" s="68" t="s">
        <v>234</v>
      </c>
      <c r="C47" s="69" t="s">
        <v>235</v>
      </c>
      <c r="D47" s="42" t="s">
        <v>231</v>
      </c>
      <c r="E47" s="43"/>
      <c r="F47" s="43"/>
      <c r="G47" s="44"/>
      <c r="H47" s="45">
        <v>6</v>
      </c>
      <c r="I47" s="43">
        <v>3</v>
      </c>
      <c r="J47" s="43">
        <v>1</v>
      </c>
      <c r="K47" s="46">
        <f>I47/(H47+I47)</f>
        <v>0.33333333333333331</v>
      </c>
      <c r="L47" s="45">
        <v>20</v>
      </c>
      <c r="M47" s="43">
        <v>12</v>
      </c>
      <c r="N47" s="43">
        <v>6</v>
      </c>
      <c r="O47" s="43">
        <v>2</v>
      </c>
      <c r="P47" s="72">
        <f>N47/(N47+M47)</f>
        <v>0.33333333333333331</v>
      </c>
      <c r="Q47" s="45">
        <v>13</v>
      </c>
      <c r="R47" s="43">
        <v>7</v>
      </c>
      <c r="S47" s="72">
        <f>R47/(Q47+R47)</f>
        <v>0.35</v>
      </c>
      <c r="T47" s="45">
        <v>13.9</v>
      </c>
      <c r="U47" s="46">
        <v>0.55000000000000004</v>
      </c>
      <c r="V47" s="45"/>
      <c r="W47" s="43"/>
      <c r="X47" s="43"/>
      <c r="Y47" s="44"/>
      <c r="Z47" s="43"/>
      <c r="AA47" s="47" t="s">
        <v>49</v>
      </c>
      <c r="AB47" s="48"/>
      <c r="AC47" s="48"/>
      <c r="AD47" s="48"/>
      <c r="AE47" s="48"/>
      <c r="AF47" s="48"/>
      <c r="AG47" s="48"/>
      <c r="AH47" s="48"/>
      <c r="AI47" s="48"/>
      <c r="AJ47" s="48"/>
      <c r="AK47" s="48"/>
      <c r="AL47" s="48"/>
      <c r="AM47" s="48"/>
      <c r="AN47" s="48"/>
      <c r="AO47" s="48"/>
      <c r="AP47" s="48" t="s">
        <v>50</v>
      </c>
      <c r="AQ47" s="48" t="s">
        <v>49</v>
      </c>
      <c r="AR47" s="48"/>
      <c r="AS47" s="48"/>
      <c r="AT47" s="48"/>
      <c r="AU47" s="48"/>
      <c r="AV47" s="48"/>
      <c r="AW47" s="48"/>
      <c r="AX47" s="48"/>
      <c r="AY47" s="48" t="s">
        <v>49</v>
      </c>
      <c r="AZ47" s="48"/>
      <c r="BA47" s="48" t="s">
        <v>59</v>
      </c>
      <c r="BB47" s="48"/>
      <c r="BC47" s="48" t="s">
        <v>48</v>
      </c>
      <c r="BD47" s="48"/>
      <c r="BE47" s="48"/>
      <c r="BF47" s="48" t="s">
        <v>49</v>
      </c>
      <c r="BG47" s="48" t="s">
        <v>49</v>
      </c>
      <c r="BH47" s="48"/>
      <c r="BI47" s="48"/>
      <c r="BJ47" s="48"/>
      <c r="BK47" s="49" t="s">
        <v>80</v>
      </c>
    </row>
    <row r="48" spans="1:63" ht="30" hidden="1" customHeight="1" x14ac:dyDescent="0.25">
      <c r="A48" s="45" t="s">
        <v>236</v>
      </c>
      <c r="B48" s="68" t="s">
        <v>237</v>
      </c>
      <c r="C48" s="69" t="s">
        <v>186</v>
      </c>
      <c r="D48" s="42" t="s">
        <v>231</v>
      </c>
      <c r="E48" s="43"/>
      <c r="F48" s="43"/>
      <c r="G48" s="44"/>
      <c r="H48" s="45">
        <v>6</v>
      </c>
      <c r="I48" s="43">
        <v>4</v>
      </c>
      <c r="J48" s="43">
        <v>0</v>
      </c>
      <c r="K48" s="46">
        <f>I48/(H48+I48)</f>
        <v>0.4</v>
      </c>
      <c r="L48" s="45">
        <v>14</v>
      </c>
      <c r="M48" s="43">
        <v>10</v>
      </c>
      <c r="N48" s="43">
        <v>4</v>
      </c>
      <c r="O48" s="43">
        <v>0</v>
      </c>
      <c r="P48" s="72">
        <f t="shared" ref="P48:P76" si="17">N48/(N48+M48)</f>
        <v>0.2857142857142857</v>
      </c>
      <c r="Q48" s="45">
        <v>10</v>
      </c>
      <c r="R48" s="43">
        <v>4</v>
      </c>
      <c r="S48" s="72">
        <f t="shared" ref="S48:S76" si="18">R48/(Q48+R48)</f>
        <v>0.2857142857142857</v>
      </c>
      <c r="T48" s="45">
        <v>14.8</v>
      </c>
      <c r="U48" s="46">
        <v>0.5</v>
      </c>
      <c r="V48" s="45"/>
      <c r="W48" s="43"/>
      <c r="X48" s="43"/>
      <c r="Y48" s="44"/>
      <c r="Z48" s="43"/>
      <c r="AA48" s="47" t="s">
        <v>49</v>
      </c>
      <c r="AB48" s="48"/>
      <c r="AC48" s="48"/>
      <c r="AD48" s="48"/>
      <c r="AE48" s="48"/>
      <c r="AF48" s="48"/>
      <c r="AG48" s="48"/>
      <c r="AH48" s="48" t="s">
        <v>48</v>
      </c>
      <c r="AI48" s="48"/>
      <c r="AJ48" s="48"/>
      <c r="AK48" s="48" t="s">
        <v>48</v>
      </c>
      <c r="AL48" s="48"/>
      <c r="AM48" s="48"/>
      <c r="AN48" s="48"/>
      <c r="AO48" s="48"/>
      <c r="AP48" s="48"/>
      <c r="AQ48" s="48"/>
      <c r="AR48" s="48"/>
      <c r="AS48" s="48"/>
      <c r="AT48" s="48"/>
      <c r="AU48" s="48"/>
      <c r="AV48" s="48"/>
      <c r="AW48" s="48"/>
      <c r="AX48" s="48"/>
      <c r="AY48" s="48" t="s">
        <v>48</v>
      </c>
      <c r="AZ48" s="48" t="s">
        <v>49</v>
      </c>
      <c r="BA48" s="48" t="s">
        <v>49</v>
      </c>
      <c r="BB48" s="48" t="s">
        <v>49</v>
      </c>
      <c r="BC48" s="48" t="s">
        <v>49</v>
      </c>
      <c r="BD48" s="48"/>
      <c r="BE48" s="48"/>
      <c r="BF48" s="48" t="s">
        <v>49</v>
      </c>
      <c r="BG48" s="48"/>
      <c r="BH48" s="48" t="s">
        <v>48</v>
      </c>
      <c r="BI48" s="48"/>
      <c r="BJ48" s="48"/>
      <c r="BK48" s="49"/>
    </row>
    <row r="49" spans="1:63" ht="30" hidden="1" customHeight="1" x14ac:dyDescent="0.25">
      <c r="A49" s="45" t="s">
        <v>238</v>
      </c>
      <c r="B49" s="68" t="s">
        <v>239</v>
      </c>
      <c r="C49" s="69" t="s">
        <v>240</v>
      </c>
      <c r="D49" s="42" t="s">
        <v>231</v>
      </c>
      <c r="E49" s="43"/>
      <c r="F49" s="43"/>
      <c r="G49" s="44"/>
      <c r="H49" s="45">
        <v>9</v>
      </c>
      <c r="I49" s="43">
        <v>5</v>
      </c>
      <c r="J49" s="43">
        <v>2</v>
      </c>
      <c r="K49" s="46">
        <f t="shared" ref="K49:K76" si="19">I49/(H49+I49)</f>
        <v>0.35714285714285715</v>
      </c>
      <c r="L49" s="45">
        <v>70</v>
      </c>
      <c r="M49" s="43">
        <v>48</v>
      </c>
      <c r="N49" s="43">
        <v>19</v>
      </c>
      <c r="O49" s="43">
        <v>3</v>
      </c>
      <c r="P49" s="72">
        <f t="shared" si="17"/>
        <v>0.28358208955223879</v>
      </c>
      <c r="Q49" s="45">
        <f>L49-R49</f>
        <v>46</v>
      </c>
      <c r="R49" s="43">
        <v>24</v>
      </c>
      <c r="S49" s="72">
        <f t="shared" si="18"/>
        <v>0.34285714285714286</v>
      </c>
      <c r="T49" s="45">
        <v>16.899999999999999</v>
      </c>
      <c r="U49" s="46">
        <v>0.55700000000000005</v>
      </c>
      <c r="V49" s="45"/>
      <c r="W49" s="43"/>
      <c r="X49" s="43"/>
      <c r="Y49" s="44"/>
      <c r="Z49" s="43"/>
      <c r="AA49" s="47"/>
      <c r="AB49" s="48" t="s">
        <v>60</v>
      </c>
      <c r="AC49" s="48"/>
      <c r="AD49" s="48"/>
      <c r="AE49" s="48"/>
      <c r="AF49" s="48"/>
      <c r="AG49" s="48" t="s">
        <v>85</v>
      </c>
      <c r="AH49" s="48"/>
      <c r="AI49" s="48"/>
      <c r="AJ49" s="48"/>
      <c r="AK49" s="48" t="s">
        <v>241</v>
      </c>
      <c r="AL49" s="48"/>
      <c r="AM49" s="48" t="s">
        <v>49</v>
      </c>
      <c r="AN49" s="48"/>
      <c r="AO49" s="48"/>
      <c r="AP49" s="48"/>
      <c r="AQ49" s="48"/>
      <c r="AR49" s="48" t="s">
        <v>66</v>
      </c>
      <c r="AS49" s="48"/>
      <c r="AT49" s="48"/>
      <c r="AU49" s="48"/>
      <c r="AV49" s="48" t="s">
        <v>48</v>
      </c>
      <c r="AW49" s="48"/>
      <c r="AX49" s="48"/>
      <c r="AY49" s="48" t="s">
        <v>58</v>
      </c>
      <c r="AZ49" s="48"/>
      <c r="BA49" s="48"/>
      <c r="BB49" s="48" t="s">
        <v>202</v>
      </c>
      <c r="BC49" s="48" t="s">
        <v>48</v>
      </c>
      <c r="BD49" s="48"/>
      <c r="BE49" s="48" t="s">
        <v>49</v>
      </c>
      <c r="BF49" s="48"/>
      <c r="BG49" s="48" t="s">
        <v>95</v>
      </c>
      <c r="BH49" s="48" t="s">
        <v>242</v>
      </c>
      <c r="BI49" s="48" t="s">
        <v>49</v>
      </c>
      <c r="BJ49" s="48"/>
      <c r="BK49" s="49" t="s">
        <v>48</v>
      </c>
    </row>
    <row r="50" spans="1:63" ht="30" hidden="1" customHeight="1" x14ac:dyDescent="0.25">
      <c r="A50" s="45" t="s">
        <v>243</v>
      </c>
      <c r="B50" s="68" t="s">
        <v>244</v>
      </c>
      <c r="C50" s="69" t="s">
        <v>245</v>
      </c>
      <c r="D50" s="42" t="s">
        <v>231</v>
      </c>
      <c r="E50" s="43"/>
      <c r="F50" s="43"/>
      <c r="G50" s="44"/>
      <c r="H50" s="45">
        <v>16</v>
      </c>
      <c r="I50" s="43">
        <v>11</v>
      </c>
      <c r="J50" s="43">
        <v>2</v>
      </c>
      <c r="K50" s="46">
        <f>I50/(H50+I50)</f>
        <v>0.40740740740740738</v>
      </c>
      <c r="L50" s="45">
        <v>83</v>
      </c>
      <c r="M50" s="43">
        <v>60</v>
      </c>
      <c r="N50" s="43">
        <v>20</v>
      </c>
      <c r="O50" s="43">
        <v>3</v>
      </c>
      <c r="P50" s="72">
        <f t="shared" si="17"/>
        <v>0.25</v>
      </c>
      <c r="Q50" s="45">
        <f t="shared" ref="Q50:Q76" si="20">L50-R50</f>
        <v>62</v>
      </c>
      <c r="R50" s="43">
        <v>21</v>
      </c>
      <c r="S50" s="72">
        <f t="shared" si="18"/>
        <v>0.25301204819277107</v>
      </c>
      <c r="T50" s="45">
        <v>17.7</v>
      </c>
      <c r="U50" s="46">
        <v>0.45800000000000002</v>
      </c>
      <c r="V50" s="45"/>
      <c r="W50" s="43"/>
      <c r="X50" s="43"/>
      <c r="Y50" s="44"/>
      <c r="Z50" s="43"/>
      <c r="AA50" s="47" t="s">
        <v>58</v>
      </c>
      <c r="AB50" s="48" t="s">
        <v>48</v>
      </c>
      <c r="AC50" s="48"/>
      <c r="AD50" s="48"/>
      <c r="AE50" s="48" t="s">
        <v>49</v>
      </c>
      <c r="AF50" s="48"/>
      <c r="AG50" s="48" t="s">
        <v>49</v>
      </c>
      <c r="AH50" s="48" t="s">
        <v>78</v>
      </c>
      <c r="AI50" s="48" t="s">
        <v>49</v>
      </c>
      <c r="AJ50" s="48" t="s">
        <v>48</v>
      </c>
      <c r="AK50" s="48" t="s">
        <v>65</v>
      </c>
      <c r="AL50" s="48"/>
      <c r="AM50" s="48" t="s">
        <v>85</v>
      </c>
      <c r="AN50" s="48" t="s">
        <v>48</v>
      </c>
      <c r="AO50" s="48" t="s">
        <v>59</v>
      </c>
      <c r="AP50" s="48"/>
      <c r="AQ50" s="48" t="s">
        <v>48</v>
      </c>
      <c r="AR50" s="48" t="s">
        <v>49</v>
      </c>
      <c r="AS50" s="48" t="s">
        <v>78</v>
      </c>
      <c r="AT50" s="48"/>
      <c r="AU50" s="48"/>
      <c r="AV50" s="48"/>
      <c r="AW50" s="48"/>
      <c r="AX50" s="48"/>
      <c r="AY50" s="48" t="s">
        <v>48</v>
      </c>
      <c r="AZ50" s="48" t="s">
        <v>58</v>
      </c>
      <c r="BA50" s="48" t="s">
        <v>49</v>
      </c>
      <c r="BB50" s="48" t="s">
        <v>49</v>
      </c>
      <c r="BC50" s="48" t="s">
        <v>48</v>
      </c>
      <c r="BD50" s="48" t="s">
        <v>64</v>
      </c>
      <c r="BE50" s="48" t="s">
        <v>49</v>
      </c>
      <c r="BF50" s="48" t="s">
        <v>58</v>
      </c>
      <c r="BG50" s="48" t="s">
        <v>60</v>
      </c>
      <c r="BH50" s="48" t="s">
        <v>64</v>
      </c>
      <c r="BI50" s="48" t="s">
        <v>58</v>
      </c>
      <c r="BJ50" s="48" t="s">
        <v>49</v>
      </c>
      <c r="BK50" s="49" t="s">
        <v>65</v>
      </c>
    </row>
    <row r="51" spans="1:63" ht="30" hidden="1" customHeight="1" x14ac:dyDescent="0.25">
      <c r="A51" s="45" t="s">
        <v>246</v>
      </c>
      <c r="B51" s="68" t="s">
        <v>247</v>
      </c>
      <c r="C51" s="69" t="s">
        <v>248</v>
      </c>
      <c r="D51" s="42" t="s">
        <v>231</v>
      </c>
      <c r="E51" s="43"/>
      <c r="F51" s="43"/>
      <c r="G51" s="44"/>
      <c r="H51" s="45">
        <v>5</v>
      </c>
      <c r="I51" s="43">
        <v>3</v>
      </c>
      <c r="J51" s="43">
        <v>3</v>
      </c>
      <c r="K51" s="46">
        <f t="shared" si="19"/>
        <v>0.375</v>
      </c>
      <c r="L51" s="45">
        <v>38</v>
      </c>
      <c r="M51" s="43">
        <v>27</v>
      </c>
      <c r="N51" s="43">
        <v>7</v>
      </c>
      <c r="O51" s="43">
        <v>4</v>
      </c>
      <c r="P51" s="72">
        <f t="shared" si="17"/>
        <v>0.20588235294117646</v>
      </c>
      <c r="Q51" s="45">
        <f t="shared" si="20"/>
        <v>16</v>
      </c>
      <c r="R51" s="43">
        <v>22</v>
      </c>
      <c r="S51" s="72">
        <f t="shared" si="18"/>
        <v>0.57894736842105265</v>
      </c>
      <c r="T51" s="45">
        <v>12.8</v>
      </c>
      <c r="U51" s="46">
        <v>0.42099999999999999</v>
      </c>
      <c r="V51" s="45"/>
      <c r="W51" s="43"/>
      <c r="X51" s="43"/>
      <c r="Y51" s="44"/>
      <c r="Z51" s="43"/>
      <c r="AA51" s="47"/>
      <c r="AB51" s="48" t="s">
        <v>49</v>
      </c>
      <c r="AC51" s="48"/>
      <c r="AD51" s="48"/>
      <c r="AE51" s="48"/>
      <c r="AF51" s="48"/>
      <c r="AG51" s="48"/>
      <c r="AH51" s="48"/>
      <c r="AI51" s="48"/>
      <c r="AJ51" s="48"/>
      <c r="AK51" s="48" t="s">
        <v>80</v>
      </c>
      <c r="AL51" s="48"/>
      <c r="AM51" s="48"/>
      <c r="AN51" s="48"/>
      <c r="AO51" s="48"/>
      <c r="AP51" s="48"/>
      <c r="AQ51" s="48"/>
      <c r="AR51" s="48"/>
      <c r="AS51" s="48" t="s">
        <v>77</v>
      </c>
      <c r="AT51" s="48"/>
      <c r="AU51" s="48"/>
      <c r="AV51" s="48"/>
      <c r="AW51" s="48"/>
      <c r="AX51" s="48"/>
      <c r="AY51" s="48"/>
      <c r="AZ51" s="48"/>
      <c r="BA51" s="48"/>
      <c r="BB51" s="48" t="s">
        <v>66</v>
      </c>
      <c r="BC51" s="48" t="s">
        <v>48</v>
      </c>
      <c r="BD51" s="48"/>
      <c r="BE51" s="48"/>
      <c r="BF51" s="48" t="s">
        <v>49</v>
      </c>
      <c r="BG51" s="48" t="s">
        <v>123</v>
      </c>
      <c r="BH51" s="48"/>
      <c r="BI51" s="48"/>
      <c r="BJ51" s="48"/>
      <c r="BK51" s="49" t="s">
        <v>78</v>
      </c>
    </row>
    <row r="52" spans="1:63" ht="30" hidden="1" customHeight="1" x14ac:dyDescent="0.25">
      <c r="A52" s="45" t="s">
        <v>250</v>
      </c>
      <c r="B52" s="68" t="s">
        <v>249</v>
      </c>
      <c r="C52" s="69" t="s">
        <v>251</v>
      </c>
      <c r="D52" s="42" t="s">
        <v>231</v>
      </c>
      <c r="E52" s="43"/>
      <c r="F52" s="43"/>
      <c r="G52" s="44"/>
      <c r="H52" s="45"/>
      <c r="I52" s="43"/>
      <c r="J52" s="43"/>
      <c r="K52" s="46"/>
      <c r="L52" s="45"/>
      <c r="M52" s="43"/>
      <c r="N52" s="43"/>
      <c r="O52" s="43"/>
      <c r="P52" s="72"/>
      <c r="Q52" s="45"/>
      <c r="R52" s="43"/>
      <c r="S52" s="72"/>
      <c r="T52" s="45"/>
      <c r="U52" s="46"/>
      <c r="V52" s="45"/>
      <c r="W52" s="43"/>
      <c r="X52" s="43"/>
      <c r="Y52" s="44"/>
      <c r="Z52" s="43"/>
      <c r="AA52" s="47"/>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9"/>
    </row>
    <row r="53" spans="1:63" ht="30" hidden="1" customHeight="1" x14ac:dyDescent="0.25">
      <c r="A53" s="45" t="s">
        <v>252</v>
      </c>
      <c r="B53" s="68" t="s">
        <v>253</v>
      </c>
      <c r="C53" s="69" t="s">
        <v>254</v>
      </c>
      <c r="D53" s="42" t="s">
        <v>231</v>
      </c>
      <c r="E53" s="43"/>
      <c r="F53" s="43"/>
      <c r="G53" s="44"/>
      <c r="H53" s="45">
        <v>10</v>
      </c>
      <c r="I53" s="43">
        <v>11</v>
      </c>
      <c r="J53" s="43">
        <v>2</v>
      </c>
      <c r="K53" s="46">
        <f t="shared" si="19"/>
        <v>0.52380952380952384</v>
      </c>
      <c r="L53" s="45">
        <v>40</v>
      </c>
      <c r="M53" s="43">
        <v>21</v>
      </c>
      <c r="N53" s="43">
        <v>16</v>
      </c>
      <c r="O53" s="43">
        <v>3</v>
      </c>
      <c r="P53" s="72">
        <f t="shared" si="17"/>
        <v>0.43243243243243246</v>
      </c>
      <c r="Q53" s="45">
        <f t="shared" si="20"/>
        <v>25</v>
      </c>
      <c r="R53" s="43">
        <v>15</v>
      </c>
      <c r="S53" s="72">
        <f t="shared" si="18"/>
        <v>0.375</v>
      </c>
      <c r="T53" s="45">
        <v>14.3</v>
      </c>
      <c r="U53" s="46">
        <v>0.5</v>
      </c>
      <c r="V53" s="45"/>
      <c r="W53" s="43"/>
      <c r="X53" s="43"/>
      <c r="Y53" s="44"/>
      <c r="Z53" s="43"/>
      <c r="AA53" s="47"/>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9"/>
    </row>
    <row r="54" spans="1:63" ht="30" hidden="1" customHeight="1" x14ac:dyDescent="0.25">
      <c r="A54" s="45"/>
      <c r="B54" s="68"/>
      <c r="C54" s="69"/>
      <c r="D54" s="42" t="s">
        <v>231</v>
      </c>
      <c r="E54" s="43"/>
      <c r="F54" s="43"/>
      <c r="G54" s="44"/>
      <c r="H54" s="45"/>
      <c r="I54" s="43"/>
      <c r="J54" s="43"/>
      <c r="K54" s="46" t="e">
        <f t="shared" si="19"/>
        <v>#DIV/0!</v>
      </c>
      <c r="L54" s="45"/>
      <c r="M54" s="43"/>
      <c r="N54" s="43"/>
      <c r="O54" s="43"/>
      <c r="P54" s="72" t="e">
        <f t="shared" si="17"/>
        <v>#DIV/0!</v>
      </c>
      <c r="Q54" s="45">
        <f t="shared" si="20"/>
        <v>0</v>
      </c>
      <c r="R54" s="43"/>
      <c r="S54" s="72" t="e">
        <f t="shared" si="18"/>
        <v>#DIV/0!</v>
      </c>
      <c r="T54" s="45"/>
      <c r="U54" s="46"/>
      <c r="V54" s="45"/>
      <c r="W54" s="43"/>
      <c r="X54" s="43"/>
      <c r="Y54" s="44"/>
      <c r="Z54" s="43"/>
      <c r="AA54" s="47"/>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9"/>
    </row>
    <row r="55" spans="1:63" ht="30" hidden="1" customHeight="1" x14ac:dyDescent="0.25">
      <c r="A55" s="45"/>
      <c r="B55" s="68"/>
      <c r="C55" s="69"/>
      <c r="D55" s="42" t="s">
        <v>231</v>
      </c>
      <c r="E55" s="43"/>
      <c r="F55" s="43"/>
      <c r="G55" s="44"/>
      <c r="H55" s="45"/>
      <c r="I55" s="43"/>
      <c r="J55" s="43"/>
      <c r="K55" s="46" t="e">
        <f t="shared" si="19"/>
        <v>#DIV/0!</v>
      </c>
      <c r="L55" s="45"/>
      <c r="M55" s="43"/>
      <c r="N55" s="43"/>
      <c r="O55" s="43"/>
      <c r="P55" s="72" t="e">
        <f t="shared" si="17"/>
        <v>#DIV/0!</v>
      </c>
      <c r="Q55" s="45">
        <f t="shared" si="20"/>
        <v>0</v>
      </c>
      <c r="R55" s="43"/>
      <c r="S55" s="72" t="e">
        <f t="shared" si="18"/>
        <v>#DIV/0!</v>
      </c>
      <c r="T55" s="45"/>
      <c r="U55" s="46"/>
      <c r="V55" s="45"/>
      <c r="W55" s="43"/>
      <c r="X55" s="43"/>
      <c r="Y55" s="44"/>
      <c r="Z55" s="43"/>
      <c r="AA55" s="47"/>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9"/>
    </row>
    <row r="56" spans="1:63" ht="30" hidden="1" customHeight="1" x14ac:dyDescent="0.25">
      <c r="A56" s="45"/>
      <c r="B56" s="68"/>
      <c r="C56" s="69"/>
      <c r="D56" s="42" t="s">
        <v>231</v>
      </c>
      <c r="E56" s="43"/>
      <c r="F56" s="43"/>
      <c r="G56" s="44"/>
      <c r="H56" s="45"/>
      <c r="I56" s="43"/>
      <c r="J56" s="43"/>
      <c r="K56" s="46" t="e">
        <f t="shared" si="19"/>
        <v>#DIV/0!</v>
      </c>
      <c r="L56" s="45"/>
      <c r="M56" s="43"/>
      <c r="N56" s="43"/>
      <c r="O56" s="43"/>
      <c r="P56" s="72" t="e">
        <f t="shared" si="17"/>
        <v>#DIV/0!</v>
      </c>
      <c r="Q56" s="45">
        <f t="shared" si="20"/>
        <v>0</v>
      </c>
      <c r="R56" s="43"/>
      <c r="S56" s="72" t="e">
        <f t="shared" si="18"/>
        <v>#DIV/0!</v>
      </c>
      <c r="T56" s="45"/>
      <c r="U56" s="46"/>
      <c r="V56" s="45"/>
      <c r="W56" s="43"/>
      <c r="X56" s="43"/>
      <c r="Y56" s="44"/>
      <c r="Z56" s="43"/>
      <c r="AA56" s="47"/>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9"/>
    </row>
    <row r="57" spans="1:63" ht="30" hidden="1" customHeight="1" x14ac:dyDescent="0.25">
      <c r="A57" s="45"/>
      <c r="B57" s="68"/>
      <c r="C57" s="69"/>
      <c r="D57" s="42" t="s">
        <v>231</v>
      </c>
      <c r="E57" s="43"/>
      <c r="F57" s="43"/>
      <c r="G57" s="44"/>
      <c r="H57" s="45"/>
      <c r="I57" s="43"/>
      <c r="J57" s="43"/>
      <c r="K57" s="46" t="e">
        <f t="shared" si="19"/>
        <v>#DIV/0!</v>
      </c>
      <c r="L57" s="45"/>
      <c r="M57" s="43"/>
      <c r="N57" s="43"/>
      <c r="O57" s="43"/>
      <c r="P57" s="72" t="e">
        <f t="shared" si="17"/>
        <v>#DIV/0!</v>
      </c>
      <c r="Q57" s="45">
        <f t="shared" si="20"/>
        <v>0</v>
      </c>
      <c r="R57" s="43"/>
      <c r="S57" s="72" t="e">
        <f t="shared" si="18"/>
        <v>#DIV/0!</v>
      </c>
      <c r="T57" s="45"/>
      <c r="U57" s="46"/>
      <c r="V57" s="45"/>
      <c r="W57" s="43"/>
      <c r="X57" s="43"/>
      <c r="Y57" s="44"/>
      <c r="Z57" s="43"/>
      <c r="AA57" s="47"/>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9"/>
    </row>
    <row r="58" spans="1:63" ht="30" hidden="1" customHeight="1" x14ac:dyDescent="0.25">
      <c r="A58" s="45"/>
      <c r="B58" s="68"/>
      <c r="C58" s="69"/>
      <c r="D58" s="42" t="s">
        <v>231</v>
      </c>
      <c r="E58" s="43"/>
      <c r="F58" s="43"/>
      <c r="G58" s="44"/>
      <c r="H58" s="45"/>
      <c r="I58" s="43"/>
      <c r="J58" s="43"/>
      <c r="K58" s="46" t="e">
        <f t="shared" si="19"/>
        <v>#DIV/0!</v>
      </c>
      <c r="L58" s="45"/>
      <c r="M58" s="43"/>
      <c r="N58" s="43"/>
      <c r="O58" s="43"/>
      <c r="P58" s="72" t="e">
        <f t="shared" si="17"/>
        <v>#DIV/0!</v>
      </c>
      <c r="Q58" s="45">
        <f t="shared" si="20"/>
        <v>0</v>
      </c>
      <c r="R58" s="43"/>
      <c r="S58" s="72" t="e">
        <f t="shared" si="18"/>
        <v>#DIV/0!</v>
      </c>
      <c r="T58" s="45"/>
      <c r="U58" s="46"/>
      <c r="V58" s="45"/>
      <c r="W58" s="43"/>
      <c r="X58" s="43"/>
      <c r="Y58" s="44"/>
      <c r="Z58" s="43"/>
      <c r="AA58" s="47"/>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9"/>
    </row>
    <row r="59" spans="1:63" ht="30" hidden="1" customHeight="1" x14ac:dyDescent="0.25">
      <c r="A59" s="45"/>
      <c r="B59" s="68"/>
      <c r="C59" s="69"/>
      <c r="D59" s="42" t="s">
        <v>231</v>
      </c>
      <c r="E59" s="43"/>
      <c r="F59" s="43"/>
      <c r="G59" s="44"/>
      <c r="H59" s="45"/>
      <c r="I59" s="43"/>
      <c r="J59" s="43"/>
      <c r="K59" s="46" t="e">
        <f t="shared" si="19"/>
        <v>#DIV/0!</v>
      </c>
      <c r="L59" s="45"/>
      <c r="M59" s="43"/>
      <c r="N59" s="43"/>
      <c r="O59" s="43"/>
      <c r="P59" s="72" t="e">
        <f t="shared" si="17"/>
        <v>#DIV/0!</v>
      </c>
      <c r="Q59" s="45">
        <f t="shared" si="20"/>
        <v>0</v>
      </c>
      <c r="R59" s="43"/>
      <c r="S59" s="72" t="e">
        <f t="shared" si="18"/>
        <v>#DIV/0!</v>
      </c>
      <c r="T59" s="45"/>
      <c r="U59" s="46"/>
      <c r="V59" s="45"/>
      <c r="W59" s="43"/>
      <c r="X59" s="43"/>
      <c r="Y59" s="44"/>
      <c r="Z59" s="43"/>
      <c r="AA59" s="47"/>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9"/>
    </row>
    <row r="60" spans="1:63" ht="30" hidden="1" customHeight="1" x14ac:dyDescent="0.25">
      <c r="A60" s="45"/>
      <c r="B60" s="68"/>
      <c r="C60" s="69"/>
      <c r="D60" s="42" t="s">
        <v>231</v>
      </c>
      <c r="E60" s="43"/>
      <c r="F60" s="43"/>
      <c r="G60" s="44"/>
      <c r="H60" s="45"/>
      <c r="I60" s="43"/>
      <c r="J60" s="43"/>
      <c r="K60" s="46" t="e">
        <f t="shared" si="19"/>
        <v>#DIV/0!</v>
      </c>
      <c r="L60" s="45"/>
      <c r="M60" s="43"/>
      <c r="N60" s="43"/>
      <c r="O60" s="43"/>
      <c r="P60" s="72" t="e">
        <f t="shared" si="17"/>
        <v>#DIV/0!</v>
      </c>
      <c r="Q60" s="45">
        <f t="shared" si="20"/>
        <v>0</v>
      </c>
      <c r="R60" s="43"/>
      <c r="S60" s="72" t="e">
        <f t="shared" si="18"/>
        <v>#DIV/0!</v>
      </c>
      <c r="T60" s="45"/>
      <c r="U60" s="46"/>
      <c r="V60" s="45"/>
      <c r="W60" s="43"/>
      <c r="X60" s="43"/>
      <c r="Y60" s="44"/>
      <c r="Z60" s="43"/>
      <c r="AA60" s="47"/>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9"/>
    </row>
    <row r="61" spans="1:63" ht="30" hidden="1" customHeight="1" x14ac:dyDescent="0.25">
      <c r="A61" s="45"/>
      <c r="B61" s="68"/>
      <c r="C61" s="69"/>
      <c r="D61" s="42" t="s">
        <v>231</v>
      </c>
      <c r="E61" s="43"/>
      <c r="F61" s="43"/>
      <c r="G61" s="44"/>
      <c r="H61" s="45"/>
      <c r="I61" s="43"/>
      <c r="J61" s="43"/>
      <c r="K61" s="46" t="e">
        <f t="shared" si="19"/>
        <v>#DIV/0!</v>
      </c>
      <c r="L61" s="45"/>
      <c r="M61" s="43"/>
      <c r="N61" s="43"/>
      <c r="O61" s="43"/>
      <c r="P61" s="72" t="e">
        <f t="shared" si="17"/>
        <v>#DIV/0!</v>
      </c>
      <c r="Q61" s="45">
        <f t="shared" si="20"/>
        <v>0</v>
      </c>
      <c r="R61" s="43"/>
      <c r="S61" s="72" t="e">
        <f t="shared" si="18"/>
        <v>#DIV/0!</v>
      </c>
      <c r="T61" s="45"/>
      <c r="U61" s="46"/>
      <c r="V61" s="45"/>
      <c r="W61" s="43"/>
      <c r="X61" s="43"/>
      <c r="Y61" s="44"/>
      <c r="Z61" s="43"/>
      <c r="AA61" s="47"/>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9"/>
    </row>
    <row r="62" spans="1:63" ht="30" hidden="1" customHeight="1" x14ac:dyDescent="0.25">
      <c r="A62" s="45"/>
      <c r="B62" s="68"/>
      <c r="C62" s="69"/>
      <c r="D62" s="42" t="s">
        <v>231</v>
      </c>
      <c r="E62" s="43"/>
      <c r="F62" s="43"/>
      <c r="G62" s="44"/>
      <c r="H62" s="45"/>
      <c r="I62" s="43"/>
      <c r="J62" s="43"/>
      <c r="K62" s="46" t="e">
        <f t="shared" si="19"/>
        <v>#DIV/0!</v>
      </c>
      <c r="L62" s="45"/>
      <c r="M62" s="43"/>
      <c r="N62" s="43"/>
      <c r="O62" s="43"/>
      <c r="P62" s="72" t="e">
        <f t="shared" si="17"/>
        <v>#DIV/0!</v>
      </c>
      <c r="Q62" s="45">
        <f t="shared" si="20"/>
        <v>0</v>
      </c>
      <c r="R62" s="43"/>
      <c r="S62" s="72" t="e">
        <f t="shared" si="18"/>
        <v>#DIV/0!</v>
      </c>
      <c r="T62" s="45"/>
      <c r="U62" s="46"/>
      <c r="V62" s="45"/>
      <c r="W62" s="43"/>
      <c r="X62" s="43"/>
      <c r="Y62" s="44"/>
      <c r="Z62" s="43"/>
      <c r="AA62" s="47"/>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9"/>
    </row>
    <row r="63" spans="1:63" ht="30" hidden="1" customHeight="1" x14ac:dyDescent="0.25">
      <c r="A63" s="45"/>
      <c r="B63" s="68"/>
      <c r="C63" s="69"/>
      <c r="D63" s="42" t="s">
        <v>231</v>
      </c>
      <c r="E63" s="43"/>
      <c r="F63" s="43"/>
      <c r="G63" s="44"/>
      <c r="H63" s="45"/>
      <c r="I63" s="43"/>
      <c r="J63" s="43"/>
      <c r="K63" s="46" t="e">
        <f t="shared" si="19"/>
        <v>#DIV/0!</v>
      </c>
      <c r="L63" s="45"/>
      <c r="M63" s="43"/>
      <c r="N63" s="43"/>
      <c r="O63" s="43"/>
      <c r="P63" s="72" t="e">
        <f t="shared" si="17"/>
        <v>#DIV/0!</v>
      </c>
      <c r="Q63" s="45">
        <f t="shared" si="20"/>
        <v>0</v>
      </c>
      <c r="R63" s="43"/>
      <c r="S63" s="72" t="e">
        <f t="shared" si="18"/>
        <v>#DIV/0!</v>
      </c>
      <c r="T63" s="45"/>
      <c r="U63" s="46"/>
      <c r="V63" s="45"/>
      <c r="W63" s="43"/>
      <c r="X63" s="43"/>
      <c r="Y63" s="44"/>
      <c r="Z63" s="43"/>
      <c r="AA63" s="47"/>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9"/>
    </row>
    <row r="64" spans="1:63" ht="30" hidden="1" customHeight="1" x14ac:dyDescent="0.25">
      <c r="A64" s="45"/>
      <c r="B64" s="68"/>
      <c r="C64" s="69"/>
      <c r="D64" s="42" t="s">
        <v>231</v>
      </c>
      <c r="E64" s="43"/>
      <c r="F64" s="43"/>
      <c r="G64" s="44"/>
      <c r="H64" s="45"/>
      <c r="I64" s="43"/>
      <c r="J64" s="43"/>
      <c r="K64" s="46" t="e">
        <f t="shared" si="19"/>
        <v>#DIV/0!</v>
      </c>
      <c r="L64" s="45"/>
      <c r="M64" s="43"/>
      <c r="N64" s="43"/>
      <c r="O64" s="43"/>
      <c r="P64" s="72" t="e">
        <f t="shared" si="17"/>
        <v>#DIV/0!</v>
      </c>
      <c r="Q64" s="45">
        <f t="shared" si="20"/>
        <v>0</v>
      </c>
      <c r="R64" s="43"/>
      <c r="S64" s="72" t="e">
        <f t="shared" si="18"/>
        <v>#DIV/0!</v>
      </c>
      <c r="T64" s="45"/>
      <c r="U64" s="46"/>
      <c r="V64" s="45"/>
      <c r="W64" s="43"/>
      <c r="X64" s="43"/>
      <c r="Y64" s="44"/>
      <c r="Z64" s="43"/>
      <c r="AA64" s="47"/>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9"/>
    </row>
    <row r="65" spans="1:63" ht="30" hidden="1" customHeight="1" x14ac:dyDescent="0.25">
      <c r="A65" s="45"/>
      <c r="B65" s="68"/>
      <c r="C65" s="69"/>
      <c r="D65" s="42" t="s">
        <v>231</v>
      </c>
      <c r="E65" s="43"/>
      <c r="F65" s="43"/>
      <c r="G65" s="44"/>
      <c r="H65" s="45"/>
      <c r="I65" s="43"/>
      <c r="J65" s="43"/>
      <c r="K65" s="46" t="e">
        <f t="shared" si="19"/>
        <v>#DIV/0!</v>
      </c>
      <c r="L65" s="45"/>
      <c r="M65" s="43"/>
      <c r="N65" s="43"/>
      <c r="O65" s="43"/>
      <c r="P65" s="72" t="e">
        <f t="shared" si="17"/>
        <v>#DIV/0!</v>
      </c>
      <c r="Q65" s="45">
        <f t="shared" si="20"/>
        <v>0</v>
      </c>
      <c r="R65" s="43"/>
      <c r="S65" s="72" t="e">
        <f t="shared" si="18"/>
        <v>#DIV/0!</v>
      </c>
      <c r="T65" s="45"/>
      <c r="U65" s="46"/>
      <c r="V65" s="45"/>
      <c r="W65" s="43"/>
      <c r="X65" s="43"/>
      <c r="Y65" s="44"/>
      <c r="Z65" s="43"/>
      <c r="AA65" s="47"/>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9"/>
    </row>
    <row r="66" spans="1:63" ht="30" hidden="1" customHeight="1" x14ac:dyDescent="0.25">
      <c r="A66" s="45"/>
      <c r="B66" s="68"/>
      <c r="C66" s="69"/>
      <c r="D66" s="42" t="s">
        <v>231</v>
      </c>
      <c r="E66" s="43"/>
      <c r="F66" s="43"/>
      <c r="G66" s="44"/>
      <c r="H66" s="45"/>
      <c r="I66" s="43"/>
      <c r="J66" s="43"/>
      <c r="K66" s="46" t="e">
        <f t="shared" si="19"/>
        <v>#DIV/0!</v>
      </c>
      <c r="L66" s="45"/>
      <c r="M66" s="43"/>
      <c r="N66" s="43"/>
      <c r="O66" s="43"/>
      <c r="P66" s="72" t="e">
        <f t="shared" si="17"/>
        <v>#DIV/0!</v>
      </c>
      <c r="Q66" s="45">
        <f t="shared" si="20"/>
        <v>0</v>
      </c>
      <c r="R66" s="43"/>
      <c r="S66" s="72" t="e">
        <f t="shared" si="18"/>
        <v>#DIV/0!</v>
      </c>
      <c r="T66" s="45"/>
      <c r="U66" s="46"/>
      <c r="V66" s="45"/>
      <c r="W66" s="43"/>
      <c r="X66" s="43"/>
      <c r="Y66" s="44"/>
      <c r="Z66" s="43"/>
      <c r="AA66" s="47"/>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9"/>
    </row>
    <row r="67" spans="1:63" ht="30" hidden="1" customHeight="1" x14ac:dyDescent="0.25">
      <c r="A67" s="45"/>
      <c r="B67" s="68"/>
      <c r="C67" s="69"/>
      <c r="D67" s="42" t="s">
        <v>231</v>
      </c>
      <c r="E67" s="43"/>
      <c r="F67" s="43"/>
      <c r="G67" s="44"/>
      <c r="H67" s="45"/>
      <c r="I67" s="43"/>
      <c r="J67" s="43"/>
      <c r="K67" s="46" t="e">
        <f t="shared" si="19"/>
        <v>#DIV/0!</v>
      </c>
      <c r="L67" s="45"/>
      <c r="M67" s="43"/>
      <c r="N67" s="43"/>
      <c r="O67" s="43"/>
      <c r="P67" s="72" t="e">
        <f t="shared" si="17"/>
        <v>#DIV/0!</v>
      </c>
      <c r="Q67" s="45">
        <f t="shared" si="20"/>
        <v>0</v>
      </c>
      <c r="R67" s="43"/>
      <c r="S67" s="72" t="e">
        <f t="shared" si="18"/>
        <v>#DIV/0!</v>
      </c>
      <c r="T67" s="45"/>
      <c r="U67" s="46"/>
      <c r="V67" s="45"/>
      <c r="W67" s="43"/>
      <c r="X67" s="43"/>
      <c r="Y67" s="44"/>
      <c r="Z67" s="43"/>
      <c r="AA67" s="47"/>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9"/>
    </row>
    <row r="68" spans="1:63" ht="30" hidden="1" customHeight="1" x14ac:dyDescent="0.25">
      <c r="A68" s="45"/>
      <c r="B68" s="68"/>
      <c r="C68" s="69"/>
      <c r="D68" s="42" t="s">
        <v>231</v>
      </c>
      <c r="E68" s="43"/>
      <c r="F68" s="43"/>
      <c r="G68" s="44"/>
      <c r="H68" s="45"/>
      <c r="I68" s="43"/>
      <c r="J68" s="43"/>
      <c r="K68" s="46" t="e">
        <f t="shared" si="19"/>
        <v>#DIV/0!</v>
      </c>
      <c r="L68" s="45"/>
      <c r="M68" s="43"/>
      <c r="N68" s="43"/>
      <c r="O68" s="43"/>
      <c r="P68" s="72" t="e">
        <f t="shared" si="17"/>
        <v>#DIV/0!</v>
      </c>
      <c r="Q68" s="45">
        <f t="shared" si="20"/>
        <v>0</v>
      </c>
      <c r="R68" s="43"/>
      <c r="S68" s="72" t="e">
        <f t="shared" si="18"/>
        <v>#DIV/0!</v>
      </c>
      <c r="T68" s="45"/>
      <c r="U68" s="46"/>
      <c r="V68" s="45"/>
      <c r="W68" s="43"/>
      <c r="X68" s="43"/>
      <c r="Y68" s="44"/>
      <c r="Z68" s="43"/>
      <c r="AA68" s="47"/>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9"/>
    </row>
    <row r="69" spans="1:63" ht="30" hidden="1" customHeight="1" x14ac:dyDescent="0.25">
      <c r="A69" s="45"/>
      <c r="B69" s="68"/>
      <c r="C69" s="69"/>
      <c r="D69" s="42" t="s">
        <v>231</v>
      </c>
      <c r="E69" s="43"/>
      <c r="F69" s="43"/>
      <c r="G69" s="44"/>
      <c r="H69" s="45"/>
      <c r="I69" s="43"/>
      <c r="J69" s="43"/>
      <c r="K69" s="46" t="e">
        <f t="shared" si="19"/>
        <v>#DIV/0!</v>
      </c>
      <c r="L69" s="45"/>
      <c r="M69" s="43"/>
      <c r="N69" s="43"/>
      <c r="O69" s="43"/>
      <c r="P69" s="72" t="e">
        <f t="shared" si="17"/>
        <v>#DIV/0!</v>
      </c>
      <c r="Q69" s="45">
        <f t="shared" si="20"/>
        <v>0</v>
      </c>
      <c r="R69" s="43"/>
      <c r="S69" s="72" t="e">
        <f t="shared" si="18"/>
        <v>#DIV/0!</v>
      </c>
      <c r="T69" s="45"/>
      <c r="U69" s="46"/>
      <c r="V69" s="45"/>
      <c r="W69" s="43"/>
      <c r="X69" s="43"/>
      <c r="Y69" s="44"/>
      <c r="Z69" s="43"/>
      <c r="AA69" s="47"/>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9"/>
    </row>
    <row r="70" spans="1:63" ht="30" hidden="1" customHeight="1" x14ac:dyDescent="0.25">
      <c r="A70" s="45"/>
      <c r="B70" s="68"/>
      <c r="C70" s="69"/>
      <c r="D70" s="42" t="s">
        <v>231</v>
      </c>
      <c r="E70" s="43"/>
      <c r="F70" s="43"/>
      <c r="G70" s="44"/>
      <c r="H70" s="45"/>
      <c r="I70" s="43"/>
      <c r="J70" s="43"/>
      <c r="K70" s="46" t="e">
        <f t="shared" si="19"/>
        <v>#DIV/0!</v>
      </c>
      <c r="L70" s="45"/>
      <c r="M70" s="43"/>
      <c r="N70" s="43"/>
      <c r="O70" s="43"/>
      <c r="P70" s="72" t="e">
        <f t="shared" si="17"/>
        <v>#DIV/0!</v>
      </c>
      <c r="Q70" s="45">
        <f t="shared" si="20"/>
        <v>0</v>
      </c>
      <c r="R70" s="43"/>
      <c r="S70" s="72" t="e">
        <f t="shared" si="18"/>
        <v>#DIV/0!</v>
      </c>
      <c r="T70" s="45"/>
      <c r="U70" s="46"/>
      <c r="V70" s="45"/>
      <c r="W70" s="43"/>
      <c r="X70" s="43"/>
      <c r="Y70" s="44"/>
      <c r="Z70" s="43"/>
      <c r="AA70" s="47"/>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9"/>
    </row>
    <row r="71" spans="1:63" ht="30" hidden="1" customHeight="1" x14ac:dyDescent="0.25">
      <c r="A71" s="45"/>
      <c r="B71" s="68"/>
      <c r="C71" s="69"/>
      <c r="D71" s="42" t="s">
        <v>231</v>
      </c>
      <c r="E71" s="43"/>
      <c r="F71" s="43"/>
      <c r="G71" s="44"/>
      <c r="H71" s="45"/>
      <c r="I71" s="43"/>
      <c r="J71" s="43"/>
      <c r="K71" s="46" t="e">
        <f t="shared" si="19"/>
        <v>#DIV/0!</v>
      </c>
      <c r="L71" s="45"/>
      <c r="M71" s="43"/>
      <c r="N71" s="43"/>
      <c r="O71" s="43"/>
      <c r="P71" s="72" t="e">
        <f t="shared" si="17"/>
        <v>#DIV/0!</v>
      </c>
      <c r="Q71" s="45">
        <f t="shared" si="20"/>
        <v>0</v>
      </c>
      <c r="R71" s="43"/>
      <c r="S71" s="72" t="e">
        <f t="shared" si="18"/>
        <v>#DIV/0!</v>
      </c>
      <c r="T71" s="45"/>
      <c r="U71" s="46"/>
      <c r="V71" s="45"/>
      <c r="W71" s="43"/>
      <c r="X71" s="43"/>
      <c r="Y71" s="44"/>
      <c r="Z71" s="43"/>
      <c r="AA71" s="47"/>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9"/>
    </row>
    <row r="72" spans="1:63" ht="30" hidden="1" customHeight="1" x14ac:dyDescent="0.25">
      <c r="A72" s="45"/>
      <c r="B72" s="68"/>
      <c r="C72" s="69"/>
      <c r="D72" s="42" t="s">
        <v>231</v>
      </c>
      <c r="E72" s="43"/>
      <c r="F72" s="43"/>
      <c r="G72" s="44"/>
      <c r="H72" s="45"/>
      <c r="I72" s="43"/>
      <c r="J72" s="43"/>
      <c r="K72" s="46" t="e">
        <f t="shared" si="19"/>
        <v>#DIV/0!</v>
      </c>
      <c r="L72" s="45"/>
      <c r="M72" s="43"/>
      <c r="N72" s="43"/>
      <c r="O72" s="43"/>
      <c r="P72" s="72" t="e">
        <f t="shared" si="17"/>
        <v>#DIV/0!</v>
      </c>
      <c r="Q72" s="45">
        <f t="shared" si="20"/>
        <v>0</v>
      </c>
      <c r="R72" s="43"/>
      <c r="S72" s="72" t="e">
        <f t="shared" si="18"/>
        <v>#DIV/0!</v>
      </c>
      <c r="T72" s="45"/>
      <c r="U72" s="46"/>
      <c r="V72" s="45"/>
      <c r="W72" s="43"/>
      <c r="X72" s="43"/>
      <c r="Y72" s="44"/>
      <c r="Z72" s="43"/>
      <c r="AA72" s="47"/>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9"/>
    </row>
    <row r="73" spans="1:63" ht="30" hidden="1" customHeight="1" x14ac:dyDescent="0.25">
      <c r="A73" s="45"/>
      <c r="B73" s="68"/>
      <c r="C73" s="69"/>
      <c r="D73" s="42" t="s">
        <v>231</v>
      </c>
      <c r="E73" s="43"/>
      <c r="F73" s="43"/>
      <c r="G73" s="44"/>
      <c r="H73" s="45"/>
      <c r="I73" s="43"/>
      <c r="J73" s="43"/>
      <c r="K73" s="46" t="e">
        <f t="shared" si="19"/>
        <v>#DIV/0!</v>
      </c>
      <c r="L73" s="45"/>
      <c r="M73" s="43"/>
      <c r="N73" s="43"/>
      <c r="O73" s="43"/>
      <c r="P73" s="72" t="e">
        <f t="shared" si="17"/>
        <v>#DIV/0!</v>
      </c>
      <c r="Q73" s="45">
        <f t="shared" si="20"/>
        <v>0</v>
      </c>
      <c r="R73" s="43"/>
      <c r="S73" s="72" t="e">
        <f t="shared" si="18"/>
        <v>#DIV/0!</v>
      </c>
      <c r="T73" s="45"/>
      <c r="U73" s="46"/>
      <c r="V73" s="45"/>
      <c r="W73" s="43"/>
      <c r="X73" s="43"/>
      <c r="Y73" s="44"/>
      <c r="Z73" s="43"/>
      <c r="AA73" s="47"/>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9"/>
    </row>
    <row r="74" spans="1:63" ht="30" hidden="1" customHeight="1" x14ac:dyDescent="0.25">
      <c r="A74" s="45"/>
      <c r="B74" s="68"/>
      <c r="C74" s="69"/>
      <c r="D74" s="42" t="s">
        <v>231</v>
      </c>
      <c r="E74" s="43"/>
      <c r="F74" s="43"/>
      <c r="G74" s="44"/>
      <c r="H74" s="45"/>
      <c r="I74" s="43"/>
      <c r="J74" s="43"/>
      <c r="K74" s="46" t="e">
        <f t="shared" si="19"/>
        <v>#DIV/0!</v>
      </c>
      <c r="L74" s="45"/>
      <c r="M74" s="43"/>
      <c r="N74" s="43"/>
      <c r="O74" s="43"/>
      <c r="P74" s="72" t="e">
        <f t="shared" si="17"/>
        <v>#DIV/0!</v>
      </c>
      <c r="Q74" s="45">
        <f t="shared" si="20"/>
        <v>0</v>
      </c>
      <c r="R74" s="43"/>
      <c r="S74" s="72" t="e">
        <f t="shared" si="18"/>
        <v>#DIV/0!</v>
      </c>
      <c r="T74" s="45"/>
      <c r="U74" s="46"/>
      <c r="V74" s="45"/>
      <c r="W74" s="43"/>
      <c r="X74" s="43"/>
      <c r="Y74" s="44"/>
      <c r="Z74" s="43"/>
      <c r="AA74" s="47"/>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9"/>
    </row>
    <row r="75" spans="1:63" ht="30" hidden="1" customHeight="1" x14ac:dyDescent="0.25">
      <c r="A75" s="45"/>
      <c r="B75" s="68"/>
      <c r="C75" s="69"/>
      <c r="D75" s="42" t="s">
        <v>231</v>
      </c>
      <c r="E75" s="43"/>
      <c r="F75" s="43"/>
      <c r="G75" s="44"/>
      <c r="H75" s="45"/>
      <c r="I75" s="43"/>
      <c r="J75" s="43"/>
      <c r="K75" s="46" t="e">
        <f t="shared" si="19"/>
        <v>#DIV/0!</v>
      </c>
      <c r="L75" s="45"/>
      <c r="M75" s="43"/>
      <c r="N75" s="43"/>
      <c r="O75" s="43"/>
      <c r="P75" s="72" t="e">
        <f t="shared" si="17"/>
        <v>#DIV/0!</v>
      </c>
      <c r="Q75" s="45">
        <f t="shared" si="20"/>
        <v>0</v>
      </c>
      <c r="R75" s="43"/>
      <c r="S75" s="72" t="e">
        <f t="shared" si="18"/>
        <v>#DIV/0!</v>
      </c>
      <c r="T75" s="45"/>
      <c r="U75" s="46"/>
      <c r="V75" s="45"/>
      <c r="W75" s="43"/>
      <c r="X75" s="43"/>
      <c r="Y75" s="44"/>
      <c r="Z75" s="43"/>
      <c r="AA75" s="47"/>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9"/>
    </row>
    <row r="76" spans="1:63" ht="30" hidden="1" customHeight="1" thickBot="1" x14ac:dyDescent="0.3">
      <c r="A76" s="53"/>
      <c r="B76" s="70"/>
      <c r="C76" s="71"/>
      <c r="D76" s="50" t="s">
        <v>231</v>
      </c>
      <c r="E76" s="51"/>
      <c r="F76" s="51"/>
      <c r="G76" s="52"/>
      <c r="H76" s="53"/>
      <c r="I76" s="51"/>
      <c r="J76" s="51"/>
      <c r="K76" s="46" t="e">
        <f t="shared" si="19"/>
        <v>#DIV/0!</v>
      </c>
      <c r="L76" s="53"/>
      <c r="M76" s="51"/>
      <c r="N76" s="51"/>
      <c r="O76" s="51"/>
      <c r="P76" s="72" t="e">
        <f t="shared" si="17"/>
        <v>#DIV/0!</v>
      </c>
      <c r="Q76" s="45">
        <f t="shared" si="20"/>
        <v>0</v>
      </c>
      <c r="R76" s="51"/>
      <c r="S76" s="72" t="e">
        <f t="shared" si="18"/>
        <v>#DIV/0!</v>
      </c>
      <c r="T76" s="53"/>
      <c r="U76" s="54"/>
      <c r="V76" s="53"/>
      <c r="W76" s="51"/>
      <c r="X76" s="51"/>
      <c r="Y76" s="52"/>
      <c r="Z76" s="51"/>
      <c r="AA76" s="55"/>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7"/>
    </row>
    <row r="77" spans="1:63" x14ac:dyDescent="0.25">
      <c r="U77" s="2"/>
    </row>
    <row r="78" spans="1:63" x14ac:dyDescent="0.25">
      <c r="U78" s="2"/>
    </row>
  </sheetData>
  <autoFilter ref="A3:BK76">
    <sortState ref="A4:BF42">
      <sortCondition ref="E3"/>
    </sortState>
  </autoFilter>
  <mergeCells count="9">
    <mergeCell ref="V1:Y1"/>
    <mergeCell ref="H1:U1"/>
    <mergeCell ref="C1:C2"/>
    <mergeCell ref="A1:A2"/>
    <mergeCell ref="B1:B2"/>
    <mergeCell ref="D1:D2"/>
    <mergeCell ref="E1:E2"/>
    <mergeCell ref="F1:F2"/>
    <mergeCell ref="G1:G2"/>
  </mergeCells>
  <pageMargins left="0.7" right="0.7" top="0.75" bottom="0.75" header="0.3" footer="0.3"/>
  <pageSetup paperSize="9" scale="18" orientation="landscape" horizontalDpi="4294967295" verticalDpi="4294967295" r:id="rId1"/>
  <ignoredErrors>
    <ignoredError sqref="H44:J45 L44:O45 R44:U45" formulaRange="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topLeftCell="A13" zoomScale="90" zoomScaleNormal="90" workbookViewId="0">
      <selection activeCell="N27" sqref="N27"/>
    </sheetView>
  </sheetViews>
  <sheetFormatPr defaultRowHeight="15" x14ac:dyDescent="0.25"/>
  <cols>
    <col min="1" max="1" width="27.85546875" customWidth="1"/>
    <col min="2" max="3" width="9.140625" style="76"/>
    <col min="4" max="4" width="28.7109375" customWidth="1"/>
    <col min="5" max="5" width="20.5703125" customWidth="1"/>
    <col min="6" max="7" width="21.85546875" customWidth="1"/>
    <col min="8" max="9" width="13.5703125" customWidth="1"/>
    <col min="10" max="10" width="12.5703125" customWidth="1"/>
    <col min="11" max="11" width="15" customWidth="1"/>
    <col min="12" max="13" width="14" customWidth="1"/>
    <col min="14" max="14" width="15.140625" customWidth="1"/>
    <col min="15" max="15" width="13.7109375" customWidth="1"/>
  </cols>
  <sheetData>
    <row r="1" spans="1:15" x14ac:dyDescent="0.25">
      <c r="A1" s="166" t="s">
        <v>258</v>
      </c>
      <c r="B1" s="166"/>
      <c r="C1" s="166"/>
    </row>
    <row r="2" spans="1:15" x14ac:dyDescent="0.25">
      <c r="A2" s="77" t="s">
        <v>256</v>
      </c>
      <c r="B2" s="78">
        <v>457</v>
      </c>
      <c r="C2" s="79">
        <v>1</v>
      </c>
    </row>
    <row r="3" spans="1:15" x14ac:dyDescent="0.25">
      <c r="A3" s="77" t="s">
        <v>257</v>
      </c>
      <c r="B3" s="78">
        <v>35</v>
      </c>
      <c r="C3" s="79">
        <f>B3/(B3+B2)</f>
        <v>7.113821138211382E-2</v>
      </c>
    </row>
    <row r="4" spans="1:15" x14ac:dyDescent="0.25">
      <c r="A4" s="77" t="s">
        <v>257</v>
      </c>
      <c r="B4" s="78">
        <f>B2-B3</f>
        <v>422</v>
      </c>
      <c r="C4" s="79">
        <f>B4/(B4+B3)</f>
        <v>0.92341356673960617</v>
      </c>
    </row>
    <row r="6" spans="1:15" x14ac:dyDescent="0.25">
      <c r="A6" s="166" t="s">
        <v>259</v>
      </c>
      <c r="B6" s="166"/>
      <c r="C6" s="166"/>
    </row>
    <row r="7" spans="1:15" x14ac:dyDescent="0.25">
      <c r="A7" s="77" t="s">
        <v>260</v>
      </c>
      <c r="B7" s="78">
        <v>378</v>
      </c>
      <c r="C7" s="79">
        <f>B7/(B$2+B$3)</f>
        <v>0.76829268292682928</v>
      </c>
    </row>
    <row r="8" spans="1:15" x14ac:dyDescent="0.25">
      <c r="A8" s="77" t="s">
        <v>261</v>
      </c>
      <c r="B8" s="78">
        <v>310</v>
      </c>
      <c r="C8" s="79">
        <f t="shared" ref="C8:C12" si="0">B8/(B$2+B$3)</f>
        <v>0.63008130081300817</v>
      </c>
      <c r="E8" t="s">
        <v>289</v>
      </c>
    </row>
    <row r="9" spans="1:15" x14ac:dyDescent="0.25">
      <c r="A9" s="77" t="s">
        <v>262</v>
      </c>
      <c r="B9" s="78">
        <v>224</v>
      </c>
      <c r="C9" s="79">
        <f t="shared" si="0"/>
        <v>0.45528455284552843</v>
      </c>
    </row>
    <row r="10" spans="1:15" x14ac:dyDescent="0.25">
      <c r="A10" s="77" t="s">
        <v>263</v>
      </c>
      <c r="B10" s="78">
        <v>75</v>
      </c>
      <c r="C10" s="79">
        <f t="shared" si="0"/>
        <v>0.1524390243902439</v>
      </c>
    </row>
    <row r="11" spans="1:15" x14ac:dyDescent="0.25">
      <c r="A11" s="77" t="s">
        <v>264</v>
      </c>
      <c r="B11" s="78">
        <v>322</v>
      </c>
      <c r="C11" s="79">
        <f t="shared" si="0"/>
        <v>0.65447154471544711</v>
      </c>
    </row>
    <row r="12" spans="1:15" x14ac:dyDescent="0.25">
      <c r="A12" s="77" t="s">
        <v>265</v>
      </c>
      <c r="B12" s="78">
        <v>72</v>
      </c>
      <c r="C12" s="79">
        <f t="shared" si="0"/>
        <v>0.14634146341463414</v>
      </c>
    </row>
    <row r="13" spans="1:15" ht="15" customHeight="1" x14ac:dyDescent="0.25"/>
    <row r="14" spans="1:15" ht="65.25" customHeight="1" x14ac:dyDescent="0.25">
      <c r="A14" s="91" t="s">
        <v>225</v>
      </c>
      <c r="B14" s="169" t="s">
        <v>278</v>
      </c>
      <c r="C14" s="169"/>
      <c r="D14" s="169"/>
      <c r="E14" s="92" t="s">
        <v>279</v>
      </c>
      <c r="F14" s="92" t="s">
        <v>290</v>
      </c>
      <c r="G14" s="92" t="s">
        <v>291</v>
      </c>
      <c r="H14" s="92" t="s">
        <v>231</v>
      </c>
      <c r="I14" s="92" t="s">
        <v>288</v>
      </c>
      <c r="J14" s="92" t="s">
        <v>282</v>
      </c>
      <c r="K14" s="93" t="s">
        <v>285</v>
      </c>
      <c r="L14" s="93" t="s">
        <v>281</v>
      </c>
      <c r="M14" s="94" t="s">
        <v>286</v>
      </c>
      <c r="N14" s="93" t="s">
        <v>283</v>
      </c>
      <c r="O14" s="93" t="s">
        <v>284</v>
      </c>
    </row>
    <row r="15" spans="1:15" ht="44.25" customHeight="1" x14ac:dyDescent="0.25">
      <c r="A15" s="86" t="s">
        <v>266</v>
      </c>
      <c r="B15" s="168" t="s">
        <v>267</v>
      </c>
      <c r="C15" s="168"/>
      <c r="D15" s="168"/>
      <c r="E15" s="95">
        <v>69</v>
      </c>
      <c r="F15" s="95">
        <v>48.5</v>
      </c>
      <c r="G15" s="95">
        <v>46</v>
      </c>
      <c r="H15" s="87">
        <v>13</v>
      </c>
      <c r="I15" s="89">
        <f>H15/E15</f>
        <v>0.18840579710144928</v>
      </c>
      <c r="J15" s="88">
        <v>10</v>
      </c>
      <c r="K15" s="87">
        <v>3</v>
      </c>
      <c r="L15" s="88">
        <v>1</v>
      </c>
      <c r="M15" s="88">
        <f>L15+J15</f>
        <v>11</v>
      </c>
      <c r="N15" s="89">
        <f t="shared" ref="N15:N20" si="1">(J15+L15)/H15</f>
        <v>0.84615384615384615</v>
      </c>
      <c r="O15" s="90">
        <f>L15/(K15)</f>
        <v>0.33333333333333331</v>
      </c>
    </row>
    <row r="16" spans="1:15" ht="38.25" customHeight="1" x14ac:dyDescent="0.25">
      <c r="A16" s="86" t="s">
        <v>268</v>
      </c>
      <c r="B16" s="170" t="s">
        <v>273</v>
      </c>
      <c r="C16" s="171"/>
      <c r="D16" s="171"/>
      <c r="E16" s="95">
        <v>71</v>
      </c>
      <c r="F16" s="95">
        <v>45.5</v>
      </c>
      <c r="G16" s="95">
        <v>45.4</v>
      </c>
      <c r="H16" s="88">
        <v>7</v>
      </c>
      <c r="I16" s="89">
        <f>H16/E16</f>
        <v>9.8591549295774641E-2</v>
      </c>
      <c r="J16" s="88">
        <v>0</v>
      </c>
      <c r="K16" s="87">
        <v>7</v>
      </c>
      <c r="L16" s="88">
        <v>1</v>
      </c>
      <c r="M16" s="88">
        <f t="shared" ref="M16:M20" si="2">L16+J16</f>
        <v>1</v>
      </c>
      <c r="N16" s="89">
        <f t="shared" si="1"/>
        <v>0.14285714285714285</v>
      </c>
      <c r="O16" s="90">
        <f t="shared" ref="O16:O20" si="3">L16/(K16)</f>
        <v>0.14285714285714285</v>
      </c>
    </row>
    <row r="17" spans="1:15" ht="48.75" customHeight="1" x14ac:dyDescent="0.25">
      <c r="A17" s="86" t="s">
        <v>269</v>
      </c>
      <c r="B17" s="170" t="s">
        <v>274</v>
      </c>
      <c r="C17" s="170"/>
      <c r="D17" s="170"/>
      <c r="E17" s="95">
        <v>71</v>
      </c>
      <c r="F17" s="95">
        <v>48.1</v>
      </c>
      <c r="G17" s="95">
        <v>46.8</v>
      </c>
      <c r="H17" s="87">
        <v>14</v>
      </c>
      <c r="I17" s="89">
        <f>H17/E17</f>
        <v>0.19718309859154928</v>
      </c>
      <c r="J17" s="87">
        <v>5</v>
      </c>
      <c r="K17" s="87">
        <v>9</v>
      </c>
      <c r="L17" s="87">
        <v>2</v>
      </c>
      <c r="M17" s="87">
        <f t="shared" si="2"/>
        <v>7</v>
      </c>
      <c r="N17" s="89">
        <f t="shared" si="1"/>
        <v>0.5</v>
      </c>
      <c r="O17" s="90">
        <f t="shared" si="3"/>
        <v>0.22222222222222221</v>
      </c>
    </row>
    <row r="18" spans="1:15" ht="48.75" customHeight="1" x14ac:dyDescent="0.25">
      <c r="A18" s="86" t="s">
        <v>270</v>
      </c>
      <c r="B18" s="168" t="s">
        <v>275</v>
      </c>
      <c r="C18" s="168"/>
      <c r="D18" s="168"/>
      <c r="E18" s="95">
        <v>71</v>
      </c>
      <c r="F18" s="95">
        <v>50.3</v>
      </c>
      <c r="G18" s="95">
        <v>48.6</v>
      </c>
      <c r="H18" s="88">
        <v>16</v>
      </c>
      <c r="I18" s="89">
        <f t="shared" ref="I18:I20" si="4">H18/E18</f>
        <v>0.22535211267605634</v>
      </c>
      <c r="J18" s="87">
        <v>6</v>
      </c>
      <c r="K18" s="87">
        <v>10</v>
      </c>
      <c r="L18" s="88">
        <v>4</v>
      </c>
      <c r="M18" s="88">
        <f t="shared" si="2"/>
        <v>10</v>
      </c>
      <c r="N18" s="89">
        <f t="shared" si="1"/>
        <v>0.625</v>
      </c>
      <c r="O18" s="90">
        <f t="shared" si="3"/>
        <v>0.4</v>
      </c>
    </row>
    <row r="19" spans="1:15" ht="43.5" customHeight="1" x14ac:dyDescent="0.25">
      <c r="A19" s="86" t="s">
        <v>271</v>
      </c>
      <c r="B19" s="168" t="s">
        <v>276</v>
      </c>
      <c r="C19" s="168"/>
      <c r="D19" s="168"/>
      <c r="E19" s="95">
        <v>70</v>
      </c>
      <c r="F19" s="95">
        <v>45.6</v>
      </c>
      <c r="G19" s="95">
        <v>44.1</v>
      </c>
      <c r="H19" s="87">
        <v>10</v>
      </c>
      <c r="I19" s="89">
        <f t="shared" si="4"/>
        <v>0.14285714285714285</v>
      </c>
      <c r="J19" s="87">
        <v>5</v>
      </c>
      <c r="K19" s="87">
        <v>5</v>
      </c>
      <c r="L19" s="87">
        <v>1</v>
      </c>
      <c r="M19" s="87">
        <f t="shared" si="2"/>
        <v>6</v>
      </c>
      <c r="N19" s="89">
        <f t="shared" si="1"/>
        <v>0.6</v>
      </c>
      <c r="O19" s="90">
        <f t="shared" si="3"/>
        <v>0.2</v>
      </c>
    </row>
    <row r="20" spans="1:15" ht="48.75" customHeight="1" x14ac:dyDescent="0.25">
      <c r="A20" s="86" t="s">
        <v>272</v>
      </c>
      <c r="B20" s="168" t="s">
        <v>277</v>
      </c>
      <c r="C20" s="168"/>
      <c r="D20" s="168"/>
      <c r="E20" s="95">
        <v>70</v>
      </c>
      <c r="F20" s="95">
        <v>45.3</v>
      </c>
      <c r="G20" s="95">
        <v>44.2</v>
      </c>
      <c r="H20" s="87">
        <v>13</v>
      </c>
      <c r="I20" s="89">
        <f t="shared" si="4"/>
        <v>0.18571428571428572</v>
      </c>
      <c r="J20" s="88">
        <v>3</v>
      </c>
      <c r="K20" s="87">
        <v>11</v>
      </c>
      <c r="L20" s="88">
        <v>2</v>
      </c>
      <c r="M20" s="87">
        <f t="shared" si="2"/>
        <v>5</v>
      </c>
      <c r="N20" s="89">
        <f t="shared" si="1"/>
        <v>0.38461538461538464</v>
      </c>
      <c r="O20" s="90">
        <f t="shared" si="3"/>
        <v>0.18181818181818182</v>
      </c>
    </row>
    <row r="21" spans="1:15" ht="18.75" x14ac:dyDescent="0.3">
      <c r="A21" s="167" t="s">
        <v>280</v>
      </c>
      <c r="B21" s="167"/>
      <c r="C21" s="167"/>
      <c r="D21" s="167"/>
      <c r="E21" s="81">
        <v>422</v>
      </c>
      <c r="F21" s="84"/>
      <c r="G21" s="84"/>
      <c r="H21" s="80">
        <v>73</v>
      </c>
      <c r="I21" s="80"/>
      <c r="J21" s="80">
        <v>29</v>
      </c>
      <c r="K21" s="80">
        <v>44</v>
      </c>
      <c r="L21" s="80">
        <v>11</v>
      </c>
      <c r="M21" s="80">
        <v>40</v>
      </c>
      <c r="N21" s="85"/>
      <c r="O21" s="85"/>
    </row>
    <row r="22" spans="1:15" ht="18.75" x14ac:dyDescent="0.3">
      <c r="A22" s="167" t="s">
        <v>287</v>
      </c>
      <c r="B22" s="167"/>
      <c r="C22" s="167"/>
      <c r="D22" s="167"/>
      <c r="E22" s="81"/>
      <c r="F22" s="80"/>
      <c r="G22" s="80"/>
      <c r="H22" s="83">
        <f>AVERAGE(H15:H20)</f>
        <v>12.166666666666666</v>
      </c>
      <c r="I22" s="83"/>
      <c r="J22" s="83">
        <f t="shared" ref="J22:K22" si="5">AVERAGE(J15:J20)</f>
        <v>4.833333333333333</v>
      </c>
      <c r="K22" s="83">
        <f t="shared" si="5"/>
        <v>7.5</v>
      </c>
      <c r="L22" s="83">
        <f>AVERAGE(L15:L20)</f>
        <v>1.8333333333333333</v>
      </c>
      <c r="M22" s="83">
        <f>AVERAGE(M15:M20)</f>
        <v>6.666666666666667</v>
      </c>
      <c r="N22" s="82">
        <f>AVERAGE(N15:N20)</f>
        <v>0.51643772893772899</v>
      </c>
      <c r="O22" s="82">
        <f>AVERAGE(O15:O20)</f>
        <v>0.24670514670514673</v>
      </c>
    </row>
  </sheetData>
  <mergeCells count="11">
    <mergeCell ref="A1:C1"/>
    <mergeCell ref="A6:C6"/>
    <mergeCell ref="A22:D22"/>
    <mergeCell ref="B18:D18"/>
    <mergeCell ref="B19:D19"/>
    <mergeCell ref="B20:D20"/>
    <mergeCell ref="B14:D14"/>
    <mergeCell ref="A21:D21"/>
    <mergeCell ref="B15:D15"/>
    <mergeCell ref="B16:D16"/>
    <mergeCell ref="B17:D17"/>
  </mergeCells>
  <pageMargins left="0.7" right="0.7" top="0.75" bottom="0.75" header="0.3" footer="0.3"/>
  <pageSetup paperSize="9" orientation="landscape" horizontalDpi="4294967295" verticalDpi="4294967295" r:id="rId1"/>
  <ignoredErrors>
    <ignoredError sqref="I18:I20"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73 SHORTLISTED OC-2017-1</vt:lpstr>
      <vt:lpstr>GLOBAL NUMBERS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Rui Munhá</dc:creator>
  <cp:lastModifiedBy>Natalia</cp:lastModifiedBy>
  <cp:lastPrinted>2018-04-11T09:20:18Z</cp:lastPrinted>
  <dcterms:created xsi:type="dcterms:W3CDTF">2018-04-09T16:50:40Z</dcterms:created>
  <dcterms:modified xsi:type="dcterms:W3CDTF">2018-11-23T06:49:12Z</dcterms:modified>
</cp:coreProperties>
</file>